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Villalta\Downloads\"/>
    </mc:Choice>
  </mc:AlternateContent>
  <xr:revisionPtr revIDLastSave="0" documentId="13_ncr:1_{0985159E-D269-44CE-B6BC-D00BD52A406E}" xr6:coauthVersionLast="47" xr6:coauthVersionMax="47" xr10:uidLastSave="{00000000-0000-0000-0000-000000000000}"/>
  <bookViews>
    <workbookView xWindow="-120" yWindow="-120" windowWidth="20730" windowHeight="11160" xr2:uid="{0046EE9E-E475-4441-8C10-05C14258E7A4}"/>
  </bookViews>
  <sheets>
    <sheet name="PRESUPUESTO 2023" sheetId="1" r:id="rId1"/>
  </sheets>
  <externalReferences>
    <externalReference r:id="rId2"/>
  </externalReferences>
  <definedNames>
    <definedName name="_xlnm._FilterDatabase" localSheetId="0" hidden="1">'PRESUPUESTO 2023'!$A$2:$O$7</definedName>
    <definedName name="_xlnm.Print_Titles" localSheetId="0">'PRESUPUESTO 2023'!$A:$O,'PRESUPUESTO 2023'!$1:$6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4" i="1" l="1"/>
  <c r="B74" i="1"/>
  <c r="C73" i="1"/>
  <c r="B73" i="1"/>
  <c r="C71" i="1"/>
  <c r="B71" i="1"/>
  <c r="N71" i="1" s="1"/>
  <c r="N69" i="1"/>
  <c r="C68" i="1"/>
  <c r="B68" i="1"/>
  <c r="N68" i="1" s="1"/>
  <c r="C67" i="1"/>
  <c r="B67" i="1"/>
  <c r="N67" i="1" s="1"/>
  <c r="M66" i="1"/>
  <c r="L66" i="1"/>
  <c r="K66" i="1"/>
  <c r="J66" i="1"/>
  <c r="I66" i="1"/>
  <c r="H66" i="1"/>
  <c r="G66" i="1"/>
  <c r="F66" i="1"/>
  <c r="E66" i="1"/>
  <c r="D66" i="1"/>
  <c r="C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D52" i="1"/>
  <c r="N52" i="1" s="1"/>
  <c r="N51" i="1"/>
  <c r="N50" i="1"/>
  <c r="N49" i="1"/>
  <c r="N48" i="1"/>
  <c r="N47" i="1"/>
  <c r="N46" i="1"/>
  <c r="D45" i="1"/>
  <c r="E45" i="1" s="1"/>
  <c r="E44" i="1"/>
  <c r="F44" i="1" s="1"/>
  <c r="G44" i="1" s="1"/>
  <c r="H44" i="1" s="1"/>
  <c r="I44" i="1" s="1"/>
  <c r="J44" i="1" s="1"/>
  <c r="K44" i="1" s="1"/>
  <c r="L44" i="1" s="1"/>
  <c r="M44" i="1" s="1"/>
  <c r="D44" i="1"/>
  <c r="D42" i="1"/>
  <c r="E42" i="1" s="1"/>
  <c r="F42" i="1" s="1"/>
  <c r="G42" i="1" s="1"/>
  <c r="H42" i="1" s="1"/>
  <c r="I42" i="1" s="1"/>
  <c r="J42" i="1" s="1"/>
  <c r="K42" i="1" s="1"/>
  <c r="L42" i="1" s="1"/>
  <c r="M42" i="1" s="1"/>
  <c r="E41" i="1"/>
  <c r="F41" i="1" s="1"/>
  <c r="G41" i="1" s="1"/>
  <c r="H41" i="1" s="1"/>
  <c r="I41" i="1" s="1"/>
  <c r="J41" i="1" s="1"/>
  <c r="K41" i="1" s="1"/>
  <c r="L41" i="1" s="1"/>
  <c r="M41" i="1" s="1"/>
  <c r="D41" i="1"/>
  <c r="E40" i="1"/>
  <c r="F40" i="1" s="1"/>
  <c r="G40" i="1" s="1"/>
  <c r="H40" i="1" s="1"/>
  <c r="I40" i="1" s="1"/>
  <c r="J40" i="1" s="1"/>
  <c r="K40" i="1" s="1"/>
  <c r="L40" i="1" s="1"/>
  <c r="M40" i="1" s="1"/>
  <c r="D40" i="1"/>
  <c r="D39" i="1"/>
  <c r="E39" i="1" s="1"/>
  <c r="F39" i="1" s="1"/>
  <c r="G39" i="1" s="1"/>
  <c r="H39" i="1" s="1"/>
  <c r="I39" i="1" s="1"/>
  <c r="J39" i="1" s="1"/>
  <c r="K39" i="1" s="1"/>
  <c r="L39" i="1" s="1"/>
  <c r="M39" i="1" s="1"/>
  <c r="D38" i="1"/>
  <c r="D37" i="1"/>
  <c r="D36" i="1" s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C16" i="1"/>
  <c r="B16" i="1"/>
  <c r="B15" i="1"/>
  <c r="E11" i="1"/>
  <c r="D11" i="1"/>
  <c r="D7" i="1" s="1"/>
  <c r="C11" i="1"/>
  <c r="B11" i="1"/>
  <c r="F10" i="1"/>
  <c r="G10" i="1" s="1"/>
  <c r="H10" i="1" s="1"/>
  <c r="I10" i="1" s="1"/>
  <c r="J10" i="1" s="1"/>
  <c r="K10" i="1" s="1"/>
  <c r="L10" i="1" s="1"/>
  <c r="M10" i="1" s="1"/>
  <c r="E10" i="1"/>
  <c r="F9" i="1"/>
  <c r="G9" i="1" s="1"/>
  <c r="E9" i="1"/>
  <c r="E7" i="1"/>
  <c r="C7" i="1"/>
  <c r="B7" i="1"/>
  <c r="C70" i="1" l="1"/>
  <c r="N38" i="1"/>
  <c r="N73" i="1"/>
  <c r="N43" i="1"/>
  <c r="N74" i="1"/>
  <c r="H9" i="1"/>
  <c r="G11" i="1"/>
  <c r="G7" i="1" s="1"/>
  <c r="F45" i="1"/>
  <c r="G45" i="1" s="1"/>
  <c r="H45" i="1" s="1"/>
  <c r="I45" i="1" s="1"/>
  <c r="J45" i="1" s="1"/>
  <c r="K45" i="1" s="1"/>
  <c r="L45" i="1" s="1"/>
  <c r="M45" i="1" s="1"/>
  <c r="N41" i="1"/>
  <c r="N44" i="1"/>
  <c r="N39" i="1"/>
  <c r="N42" i="1"/>
  <c r="N40" i="1"/>
  <c r="F11" i="1"/>
  <c r="F7" i="1" s="1"/>
  <c r="C15" i="1"/>
  <c r="C36" i="1"/>
  <c r="E37" i="1"/>
  <c r="B70" i="1"/>
  <c r="B66" i="1"/>
  <c r="N66" i="1" s="1"/>
  <c r="D16" i="1"/>
  <c r="B36" i="1"/>
  <c r="N10" i="1"/>
  <c r="E36" i="1" l="1"/>
  <c r="F37" i="1"/>
  <c r="C13" i="1"/>
  <c r="C76" i="1" s="1"/>
  <c r="N45" i="1"/>
  <c r="I9" i="1"/>
  <c r="H11" i="1"/>
  <c r="H7" i="1" s="1"/>
  <c r="B13" i="1"/>
  <c r="B76" i="1" s="1"/>
  <c r="D15" i="1"/>
  <c r="E16" i="1"/>
  <c r="D72" i="1" l="1"/>
  <c r="F36" i="1"/>
  <c r="G37" i="1"/>
  <c r="B78" i="1"/>
  <c r="C78" i="1" s="1"/>
  <c r="J9" i="1"/>
  <c r="I11" i="1"/>
  <c r="I7" i="1" s="1"/>
  <c r="E15" i="1"/>
  <c r="F16" i="1"/>
  <c r="J11" i="1" l="1"/>
  <c r="K9" i="1"/>
  <c r="F15" i="1"/>
  <c r="G16" i="1"/>
  <c r="E72" i="1"/>
  <c r="E70" i="1" s="1"/>
  <c r="E13" i="1" s="1"/>
  <c r="E76" i="1" s="1"/>
  <c r="G36" i="1"/>
  <c r="H37" i="1"/>
  <c r="D70" i="1"/>
  <c r="J7" i="1" l="1"/>
  <c r="D13" i="1"/>
  <c r="D76" i="1" s="1"/>
  <c r="K11" i="1"/>
  <c r="K7" i="1" s="1"/>
  <c r="L9" i="1"/>
  <c r="G15" i="1"/>
  <c r="H16" i="1"/>
  <c r="H36" i="1"/>
  <c r="I37" i="1"/>
  <c r="F72" i="1"/>
  <c r="F70" i="1" s="1"/>
  <c r="F13" i="1" s="1"/>
  <c r="F76" i="1" s="1"/>
  <c r="D78" i="1" l="1"/>
  <c r="E78" i="1" s="1"/>
  <c r="F78" i="1" s="1"/>
  <c r="H15" i="1"/>
  <c r="I16" i="1"/>
  <c r="G72" i="1"/>
  <c r="I36" i="1"/>
  <c r="J37" i="1"/>
  <c r="L11" i="1"/>
  <c r="L7" i="1" s="1"/>
  <c r="M9" i="1"/>
  <c r="K37" i="1" l="1"/>
  <c r="J36" i="1"/>
  <c r="H72" i="1"/>
  <c r="H70" i="1" s="1"/>
  <c r="H13" i="1" s="1"/>
  <c r="H76" i="1" s="1"/>
  <c r="G70" i="1"/>
  <c r="I15" i="1"/>
  <c r="J16" i="1"/>
  <c r="M11" i="1"/>
  <c r="N9" i="1"/>
  <c r="I72" i="1" l="1"/>
  <c r="L37" i="1"/>
  <c r="K36" i="1"/>
  <c r="G13" i="1"/>
  <c r="G76" i="1" s="1"/>
  <c r="K16" i="1"/>
  <c r="J15" i="1"/>
  <c r="M7" i="1"/>
  <c r="N11" i="1"/>
  <c r="L36" i="1" l="1"/>
  <c r="M37" i="1"/>
  <c r="N7" i="1"/>
  <c r="J72" i="1"/>
  <c r="J70" i="1" s="1"/>
  <c r="J13" i="1" s="1"/>
  <c r="J76" i="1" s="1"/>
  <c r="L16" i="1"/>
  <c r="K15" i="1"/>
  <c r="I70" i="1"/>
  <c r="G78" i="1"/>
  <c r="H78" i="1" s="1"/>
  <c r="K72" i="1" l="1"/>
  <c r="K70" i="1" s="1"/>
  <c r="K13" i="1" s="1"/>
  <c r="K76" i="1" s="1"/>
  <c r="L15" i="1"/>
  <c r="M16" i="1"/>
  <c r="M36" i="1"/>
  <c r="N36" i="1" s="1"/>
  <c r="N37" i="1"/>
  <c r="I13" i="1"/>
  <c r="I76" i="1" s="1"/>
  <c r="M15" i="1" l="1"/>
  <c r="N16" i="1"/>
  <c r="L72" i="1"/>
  <c r="L70" i="1" s="1"/>
  <c r="L13" i="1" s="1"/>
  <c r="L76" i="1" s="1"/>
  <c r="I78" i="1"/>
  <c r="J78" i="1" s="1"/>
  <c r="K78" i="1" s="1"/>
  <c r="L78" i="1" l="1"/>
  <c r="M72" i="1"/>
  <c r="N15" i="1"/>
  <c r="M70" i="1" l="1"/>
  <c r="N72" i="1"/>
  <c r="N70" i="1" l="1"/>
  <c r="N13" i="1" s="1"/>
  <c r="M13" i="1"/>
  <c r="M76" i="1" s="1"/>
  <c r="N76" i="1" l="1"/>
  <c r="M78" i="1"/>
  <c r="O64" i="1"/>
  <c r="O60" i="1"/>
  <c r="O56" i="1"/>
  <c r="O34" i="1"/>
  <c r="O30" i="1"/>
  <c r="O26" i="1"/>
  <c r="O22" i="1"/>
  <c r="O18" i="1"/>
  <c r="O51" i="1"/>
  <c r="O47" i="1"/>
  <c r="O62" i="1"/>
  <c r="O58" i="1"/>
  <c r="O54" i="1"/>
  <c r="O49" i="1"/>
  <c r="O23" i="1"/>
  <c r="O24" i="1"/>
  <c r="O33" i="1"/>
  <c r="O73" i="1"/>
  <c r="O20" i="1"/>
  <c r="O29" i="1"/>
  <c r="O31" i="1"/>
  <c r="O32" i="1"/>
  <c r="O28" i="1"/>
  <c r="O43" i="1"/>
  <c r="O63" i="1"/>
  <c r="O27" i="1"/>
  <c r="O38" i="1"/>
  <c r="O53" i="1"/>
  <c r="O68" i="1"/>
  <c r="O50" i="1"/>
  <c r="O52" i="1"/>
  <c r="O61" i="1"/>
  <c r="O74" i="1"/>
  <c r="O71" i="1"/>
  <c r="O17" i="1"/>
  <c r="O21" i="1"/>
  <c r="O55" i="1"/>
  <c r="O19" i="1"/>
  <c r="O59" i="1"/>
  <c r="O46" i="1"/>
  <c r="O57" i="1"/>
  <c r="O67" i="1"/>
  <c r="O25" i="1"/>
  <c r="O48" i="1"/>
  <c r="O40" i="1"/>
  <c r="O44" i="1"/>
  <c r="O41" i="1"/>
  <c r="O42" i="1"/>
  <c r="O39" i="1"/>
  <c r="O45" i="1"/>
  <c r="O37" i="1"/>
  <c r="O16" i="1"/>
  <c r="O72" i="1"/>
  <c r="O36" i="1" l="1"/>
  <c r="O15" i="1"/>
  <c r="O70" i="1"/>
  <c r="O66" i="1"/>
  <c r="O13" i="1" l="1"/>
</calcChain>
</file>

<file path=xl/sharedStrings.xml><?xml version="1.0" encoding="utf-8"?>
<sst xmlns="http://schemas.openxmlformats.org/spreadsheetml/2006/main" count="94" uniqueCount="82">
  <si>
    <t xml:space="preserve">                   </t>
  </si>
  <si>
    <t>ASOCIACIÓN DE PROPIETARIOS URBANIZACIÓN PORTAL AL SOL</t>
  </si>
  <si>
    <t>PRESUPUESTO 2023</t>
  </si>
  <si>
    <t>EN DOLARES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</si>
  <si>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</si>
  <si>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</si>
  <si>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</si>
  <si>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</si>
  <si>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</si>
  <si>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</si>
  <si>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</si>
  <si>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</si>
  <si>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</si>
  <si>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</si>
  <si>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</si>
  <si>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</si>
  <si>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DESCRIPCIÓN</t>
  </si>
  <si>
    <t>PRESUPUESTO</t>
  </si>
  <si>
    <t>TOTAL PRESUPUESTO</t>
  </si>
  <si>
    <t>% PART. GASTO</t>
  </si>
  <si>
    <t>INGRESOS</t>
  </si>
  <si>
    <t>INGRESOS ALICUOTAS</t>
  </si>
  <si>
    <t>DESCUENTOS PRONTO PAGO</t>
  </si>
  <si>
    <t>INGRESOS NETOS ALIC</t>
  </si>
  <si>
    <t>GASTOS</t>
  </si>
  <si>
    <t>GASTOS OPERATIVOS</t>
  </si>
  <si>
    <t>Servicio de seguridad</t>
  </si>
  <si>
    <t>Promociones y publicidad</t>
  </si>
  <si>
    <t>Suministros de limpieza</t>
  </si>
  <si>
    <t>Gastos de gestión</t>
  </si>
  <si>
    <t>Areas verdes</t>
  </si>
  <si>
    <t>Sistema Eléctrico</t>
  </si>
  <si>
    <t>Mantenimiento General</t>
  </si>
  <si>
    <t>Servicios prestados</t>
  </si>
  <si>
    <t>Maquinarias y Equipos</t>
  </si>
  <si>
    <t>Auditoría</t>
  </si>
  <si>
    <t>Señalización y dispositivos</t>
  </si>
  <si>
    <t>Cérco Eléctrico</t>
  </si>
  <si>
    <t>Cámaras</t>
  </si>
  <si>
    <t>Sistema acceso y barreras</t>
  </si>
  <si>
    <t>Canchas deportivas</t>
  </si>
  <si>
    <t>-</t>
  </si>
  <si>
    <t>Jardinería y limpieza</t>
  </si>
  <si>
    <t>Mantenimiento área social</t>
  </si>
  <si>
    <t>Cancha de Tenis</t>
  </si>
  <si>
    <t>Ghou</t>
  </si>
  <si>
    <t>ADMINISTRATIVOS Y VTAS</t>
  </si>
  <si>
    <t>SUELDOS (ADMINISTRACION))</t>
  </si>
  <si>
    <t>SUELDOS (OPERATIVO)</t>
  </si>
  <si>
    <t>DECIMO TERCER SUELDO</t>
  </si>
  <si>
    <t>APORTE PATRONAL</t>
  </si>
  <si>
    <t>BONIFICACION A EMPLEADOS</t>
  </si>
  <si>
    <t>VACACIONES</t>
  </si>
  <si>
    <t>HORAS EXTRAS</t>
  </si>
  <si>
    <t>MOVILIZACION Y PARQUEO</t>
  </si>
  <si>
    <t>AGUA POTABLE</t>
  </si>
  <si>
    <t>LUZ ELECTRICA</t>
  </si>
  <si>
    <t>CONECEL</t>
  </si>
  <si>
    <t>OTECEL</t>
  </si>
  <si>
    <t>INTERNET (NETLIFE)</t>
  </si>
  <si>
    <t>SUMINISTRO DE OFICINA</t>
  </si>
  <si>
    <t>PERMISOS, IMPUESTOS Y CONTRIBU</t>
  </si>
  <si>
    <t>UNIFORMES, VESTIMENTA, OTROS</t>
  </si>
  <si>
    <t>MANTENIMIENTO DE EQUIPOS DATAF</t>
  </si>
  <si>
    <t>MANTENIMIENTOS E INSTALACIONES</t>
  </si>
  <si>
    <t>TRAMITES LEGALES</t>
  </si>
  <si>
    <t>SUMINISTROS VARIOS</t>
  </si>
  <si>
    <t>DEPRECIACION</t>
  </si>
  <si>
    <t>AGASAJOS</t>
  </si>
  <si>
    <t>RECARGA EXTINTORES</t>
  </si>
  <si>
    <t>PARQUE ACUATICO</t>
  </si>
  <si>
    <t>NAVIDAD (ARBOL Y EVENTOS)</t>
  </si>
  <si>
    <t>MATERIALES ELECTRICOS</t>
  </si>
  <si>
    <t>GASTOS FINANCIEROS</t>
  </si>
  <si>
    <t>GASTOS BANCARIOS</t>
  </si>
  <si>
    <t>OTROS</t>
  </si>
  <si>
    <t>OTROS GASTOS</t>
  </si>
  <si>
    <t>COMISION (TARJETAS)</t>
  </si>
  <si>
    <t xml:space="preserve">IVA PAGADO (PROVEEDORES) </t>
  </si>
  <si>
    <t>GASTOS NO DEDUCIBLES</t>
  </si>
  <si>
    <t xml:space="preserve">DECIMO CUARTO SUELDO </t>
  </si>
  <si>
    <t>APORTE FONDO DE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</si>
</sst>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rgb="FF0099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</font>
    <font>
      <sz val="8"/>
      <color rgb="FFFF0000"/>
      <name val="Calibri"/>
      <family val="2"/>
      <scheme val="minor"/>
    </font>
    <font>
      <sz val="8"/>
      <name val="Calibri"/>
      <family val="2"/>
    </font>
    <font>
      <sz val="8"/>
      <name val="Arial CE"/>
    </font>
    <font>
      <sz val="8"/>
      <name val="Courier New CE"/>
    </font>
    <font>
      <b/>
      <sz val="8"/>
      <name val="Courier New CE"/>
    </font>
    <font>
      <b/>
      <sz val="8"/>
      <name val="Arial CE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43" fontId="6" fillId="0" borderId="0" xfId="1" applyFont="1" applyAlignment="1"/>
    <xf numFmtId="43" fontId="7" fillId="0" borderId="0" xfId="1" applyFont="1" applyAlignment="1"/>
    <xf numFmtId="0" fontId="2" fillId="0" borderId="0" xfId="0" applyFont="1" applyAlignment="1">
      <alignment wrapText="1"/>
    </xf>
    <xf numFmtId="43" fontId="8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horizontal="center"/>
    </xf>
    <xf numFmtId="10" fontId="2" fillId="0" borderId="1" xfId="3" applyNumberFormat="1" applyFont="1" applyBorder="1"/>
    <xf numFmtId="0" fontId="10" fillId="0" borderId="1" xfId="0" applyFont="1" applyBorder="1" applyAlignment="1">
      <alignment horizontal="center" vertical="center"/>
    </xf>
    <xf numFmtId="43" fontId="10" fillId="0" borderId="1" xfId="1" applyFont="1" applyBorder="1" applyAlignment="1">
      <alignment vertical="center" wrapText="1"/>
    </xf>
    <xf numFmtId="43" fontId="8" fillId="0" borderId="1" xfId="1" applyFont="1" applyBorder="1" applyAlignment="1">
      <alignment horizontal="center" vertical="center" wrapText="1"/>
    </xf>
    <xf numFmtId="10" fontId="8" fillId="0" borderId="1" xfId="3" applyNumberFormat="1" applyFont="1" applyBorder="1" applyAlignment="1">
      <alignment horizontal="center" vertical="center" wrapText="1"/>
    </xf>
    <xf numFmtId="0" fontId="8" fillId="2" borderId="1" xfId="0" applyFont="1" applyFill="1" applyBorder="1"/>
    <xf numFmtId="44" fontId="8" fillId="2" borderId="1" xfId="2" applyFont="1" applyFill="1" applyBorder="1"/>
    <xf numFmtId="44" fontId="11" fillId="2" borderId="1" xfId="2" applyFont="1" applyFill="1" applyBorder="1"/>
    <xf numFmtId="10" fontId="8" fillId="0" borderId="1" xfId="3" applyNumberFormat="1" applyFont="1" applyFill="1" applyBorder="1"/>
    <xf numFmtId="0" fontId="2" fillId="0" borderId="1" xfId="0" applyFont="1" applyBorder="1"/>
    <xf numFmtId="43" fontId="2" fillId="0" borderId="1" xfId="1" applyFont="1" applyBorder="1"/>
    <xf numFmtId="10" fontId="2" fillId="0" borderId="1" xfId="3" applyNumberFormat="1" applyFont="1" applyFill="1" applyBorder="1"/>
    <xf numFmtId="44" fontId="2" fillId="0" borderId="1" xfId="2" applyFont="1" applyFill="1" applyBorder="1"/>
    <xf numFmtId="43" fontId="8" fillId="0" borderId="1" xfId="1" applyFont="1" applyBorder="1"/>
    <xf numFmtId="0" fontId="12" fillId="3" borderId="1" xfId="0" applyFont="1" applyFill="1" applyBorder="1"/>
    <xf numFmtId="44" fontId="12" fillId="3" borderId="1" xfId="2" applyFont="1" applyFill="1" applyBorder="1"/>
    <xf numFmtId="44" fontId="11" fillId="3" borderId="1" xfId="2" applyFont="1" applyFill="1" applyBorder="1"/>
    <xf numFmtId="10" fontId="11" fillId="0" borderId="1" xfId="3" applyNumberFormat="1" applyFont="1" applyFill="1" applyBorder="1"/>
    <xf numFmtId="44" fontId="2" fillId="0" borderId="1" xfId="2" applyFont="1" applyBorder="1"/>
    <xf numFmtId="44" fontId="2" fillId="0" borderId="1" xfId="3" applyNumberFormat="1" applyFont="1" applyFill="1" applyBorder="1"/>
    <xf numFmtId="0" fontId="11" fillId="4" borderId="1" xfId="0" applyFont="1" applyFill="1" applyBorder="1"/>
    <xf numFmtId="44" fontId="11" fillId="4" borderId="1" xfId="2" applyFont="1" applyFill="1" applyBorder="1"/>
    <xf numFmtId="9" fontId="11" fillId="4" borderId="1" xfId="3" applyFont="1" applyFill="1" applyBorder="1"/>
    <xf numFmtId="165" fontId="2" fillId="0" borderId="0" xfId="0" applyNumberFormat="1" applyFont="1"/>
    <xf numFmtId="0" fontId="2" fillId="5" borderId="1" xfId="0" applyFont="1" applyFill="1" applyBorder="1"/>
    <xf numFmtId="44" fontId="2" fillId="5" borderId="1" xfId="2" applyFont="1" applyFill="1" applyBorder="1"/>
    <xf numFmtId="10" fontId="2" fillId="5" borderId="1" xfId="3" applyNumberFormat="1" applyFont="1" applyFill="1" applyBorder="1"/>
    <xf numFmtId="0" fontId="13" fillId="0" borderId="1" xfId="0" applyFont="1" applyBorder="1"/>
    <xf numFmtId="44" fontId="13" fillId="0" borderId="1" xfId="2" applyFont="1" applyBorder="1"/>
    <xf numFmtId="44" fontId="2" fillId="6" borderId="1" xfId="2" applyFont="1" applyFill="1" applyBorder="1"/>
    <xf numFmtId="164" fontId="2" fillId="0" borderId="0" xfId="0" applyNumberFormat="1" applyFont="1"/>
    <xf numFmtId="44" fontId="14" fillId="0" borderId="1" xfId="2" applyFont="1" applyFill="1" applyBorder="1"/>
    <xf numFmtId="44" fontId="14" fillId="7" borderId="1" xfId="2" applyFont="1" applyFill="1" applyBorder="1"/>
    <xf numFmtId="0" fontId="2" fillId="6" borderId="1" xfId="0" applyFont="1" applyFill="1" applyBorder="1"/>
    <xf numFmtId="10" fontId="2" fillId="6" borderId="1" xfId="3" applyNumberFormat="1" applyFont="1" applyFill="1" applyBorder="1"/>
    <xf numFmtId="0" fontId="15" fillId="0" borderId="1" xfId="0" applyFont="1" applyBorder="1"/>
    <xf numFmtId="0" fontId="2" fillId="6" borderId="0" xfId="0" applyFont="1" applyFill="1"/>
    <xf numFmtId="43" fontId="14" fillId="0" borderId="0" xfId="1" applyFont="1" applyFill="1" applyBorder="1"/>
    <xf numFmtId="44" fontId="16" fillId="0" borderId="1" xfId="2" applyFont="1" applyFill="1" applyBorder="1"/>
    <xf numFmtId="0" fontId="2" fillId="8" borderId="1" xfId="0" applyFont="1" applyFill="1" applyBorder="1"/>
    <xf numFmtId="44" fontId="2" fillId="8" borderId="1" xfId="2" applyFont="1" applyFill="1" applyBorder="1"/>
    <xf numFmtId="10" fontId="2" fillId="8" borderId="0" xfId="0" applyNumberFormat="1" applyFont="1" applyFill="1"/>
    <xf numFmtId="43" fontId="2" fillId="0" borderId="1" xfId="1" applyFont="1" applyFill="1" applyBorder="1"/>
    <xf numFmtId="43" fontId="2" fillId="5" borderId="1" xfId="1" applyFont="1" applyFill="1" applyBorder="1"/>
    <xf numFmtId="10" fontId="2" fillId="5" borderId="0" xfId="3" applyNumberFormat="1" applyFont="1" applyFill="1"/>
    <xf numFmtId="43" fontId="13" fillId="0" borderId="1" xfId="1" applyFont="1" applyBorder="1"/>
    <xf numFmtId="0" fontId="17" fillId="0" borderId="0" xfId="0" applyFont="1" applyAlignment="1">
      <alignment horizontal="left"/>
    </xf>
    <xf numFmtId="44" fontId="17" fillId="0" borderId="0" xfId="2" applyFont="1" applyBorder="1" applyAlignment="1">
      <alignment horizontal="right"/>
    </xf>
    <xf numFmtId="44" fontId="18" fillId="0" borderId="0" xfId="2" applyFont="1" applyBorder="1"/>
    <xf numFmtId="44" fontId="19" fillId="0" borderId="0" xfId="2" applyFont="1" applyFill="1" applyBorder="1"/>
    <xf numFmtId="44" fontId="2" fillId="0" borderId="0" xfId="2" applyFont="1"/>
    <xf numFmtId="10" fontId="2" fillId="0" borderId="0" xfId="3" applyNumberFormat="1" applyFont="1"/>
    <xf numFmtId="44" fontId="20" fillId="0" borderId="0" xfId="2" applyFont="1" applyBorder="1" applyAlignment="1">
      <alignment horizontal="right"/>
    </xf>
    <xf numFmtId="43" fontId="17" fillId="0" borderId="0" xfId="1" applyFont="1" applyBorder="1" applyAlignment="1">
      <alignment horizontal="right"/>
    </xf>
    <xf numFmtId="44" fontId="8" fillId="0" borderId="0" xfId="0" applyNumberFormat="1" applyFont="1"/>
    <xf numFmtId="44" fontId="2" fillId="0" borderId="0" xfId="0" applyNumberFormat="1" applyFont="1"/>
    <xf numFmtId="43" fontId="17" fillId="0" borderId="0" xfId="1" applyFont="1" applyBorder="1" applyAlignment="1">
      <alignment horizontal="left"/>
    </xf>
    <xf numFmtId="10" fontId="11" fillId="0" borderId="0" xfId="3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43" fontId="18" fillId="0" borderId="0" xfId="1" applyFont="1" applyBorder="1"/>
    <xf numFmtId="43" fontId="19" fillId="0" borderId="0" xfId="1" applyFont="1" applyFill="1" applyBorder="1"/>
    <xf numFmtId="43" fontId="18" fillId="0" borderId="0" xfId="1" applyFont="1" applyFill="1" applyBorder="1"/>
    <xf numFmtId="43" fontId="17" fillId="0" borderId="0" xfId="1" applyFont="1" applyFill="1" applyBorder="1" applyAlignment="1">
      <alignment horizontal="right"/>
    </xf>
    <xf numFmtId="0" fontId="21" fillId="0" borderId="0" xfId="0" applyFont="1" applyAlignment="1">
      <alignment vertical="center"/>
    </xf>
    <xf numFmtId="0" fontId="17" fillId="0" borderId="0" xfId="0" applyFont="1" applyAlignment="1">
      <alignment horizontal="right"/>
    </xf>
    <xf numFmtId="43" fontId="17" fillId="0" borderId="0" xfId="1" applyFont="1" applyAlignment="1">
      <alignment horizontal="left"/>
    </xf>
    <xf numFmtId="0" fontId="17" fillId="0" borderId="0" xfId="0" applyFont="1"/>
    <xf numFmtId="43" fontId="17" fillId="0" borderId="0" xfId="1" applyFont="1"/>
    <xf numFmtId="43" fontId="17" fillId="0" borderId="0" xfId="1" applyFont="1" applyBorder="1"/>
    <xf numFmtId="43" fontId="17" fillId="0" borderId="0" xfId="1" applyFont="1" applyFill="1" applyBorder="1"/>
    <xf numFmtId="43" fontId="20" fillId="0" borderId="0" xfId="1" quotePrefix="1" applyFont="1"/>
    <xf numFmtId="43" fontId="20" fillId="0" borderId="0" xfId="1" applyFont="1"/>
    <xf numFmtId="43" fontId="20" fillId="0" borderId="0" xfId="1" quotePrefix="1" applyFont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19050</xdr:rowOff>
    </xdr:from>
    <xdr:to>
      <xdr:col>0</xdr:col>
      <xdr:colOff>1228726</xdr:colOff>
      <xdr:row>4</xdr:row>
      <xdr:rowOff>158639</xdr:rowOff>
    </xdr:to>
    <xdr:pic>
      <xdr:nvPicPr>
        <xdr:cNvPr id="2" name="1 Imagen" descr="unnamed.png">
          <a:extLst>
            <a:ext uri="{FF2B5EF4-FFF2-40B4-BE49-F238E27FC236}">
              <a16:creationId xmlns:a16="http://schemas.microsoft.com/office/drawing/2014/main" id="{A35802D0-221F-47BE-90BD-C9763A613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19050"/>
          <a:ext cx="971550" cy="9904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leon/Documents/Portal%20Sol/Presupuesto%202023/PRESUPUESTO%202023%20PORTAL%20AL%20S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SUPUESTO 2023"/>
      <sheetName val="Hoja2"/>
      <sheetName val="Resumen"/>
      <sheetName val="ene"/>
      <sheetName val="feb"/>
      <sheetName val="Proyecto 2023"/>
      <sheetName val="Rol"/>
    </sheetNames>
    <sheetDataSet>
      <sheetData sheetId="0"/>
      <sheetData sheetId="1"/>
      <sheetData sheetId="2"/>
      <sheetData sheetId="3">
        <row r="2">
          <cell r="L2" t="str">
            <v>Sistema "SIAPRE"</v>
          </cell>
        </row>
        <row r="4">
          <cell r="L4" t="str">
            <v>CONPY042101.EXE</v>
          </cell>
        </row>
        <row r="6">
          <cell r="L6" t="str">
            <v>ConRpt042101a.rpt</v>
          </cell>
        </row>
        <row r="7">
          <cell r="L7" t="str">
            <v>Página</v>
          </cell>
        </row>
        <row r="16">
          <cell r="L16">
            <v>18679.29</v>
          </cell>
        </row>
        <row r="17">
          <cell r="L17">
            <v>36922.92</v>
          </cell>
          <cell r="M17" t="str">
            <v>INGRESOS ALICUOTAS</v>
          </cell>
        </row>
        <row r="18">
          <cell r="L18">
            <v>58.8</v>
          </cell>
          <cell r="M18" t="str">
            <v>INGRESOS ALICUOTAS</v>
          </cell>
        </row>
        <row r="20">
          <cell r="L20">
            <v>205.39</v>
          </cell>
        </row>
        <row r="22">
          <cell r="L22">
            <v>602.73</v>
          </cell>
        </row>
        <row r="24">
          <cell r="L24">
            <v>10.72</v>
          </cell>
        </row>
        <row r="26">
          <cell r="L26">
            <v>535.74</v>
          </cell>
        </row>
        <row r="28">
          <cell r="L28">
            <v>107.14</v>
          </cell>
        </row>
        <row r="30">
          <cell r="L30">
            <v>275.01</v>
          </cell>
        </row>
        <row r="32">
          <cell r="L32">
            <v>182.07</v>
          </cell>
        </row>
        <row r="34">
          <cell r="L34">
            <v>42</v>
          </cell>
        </row>
        <row r="36">
          <cell r="L36">
            <v>210</v>
          </cell>
        </row>
        <row r="38">
          <cell r="L38">
            <v>40.01</v>
          </cell>
        </row>
        <row r="40">
          <cell r="L40">
            <v>-1731.45</v>
          </cell>
          <cell r="M40" t="str">
            <v>DESCUENTOS PRONTO PAGO</v>
          </cell>
        </row>
        <row r="43">
          <cell r="L43" t="str">
            <v>SUBTOTAL:</v>
          </cell>
        </row>
        <row r="48">
          <cell r="L48">
            <v>18000</v>
          </cell>
          <cell r="M48" t="str">
            <v>Servicio de seguridad</v>
          </cell>
        </row>
        <row r="49">
          <cell r="L49">
            <v>4981.5</v>
          </cell>
          <cell r="M49" t="str">
            <v>Jardinería y limpieza</v>
          </cell>
        </row>
        <row r="50">
          <cell r="L50">
            <v>350</v>
          </cell>
          <cell r="M50" t="str">
            <v>Ghou</v>
          </cell>
        </row>
        <row r="51">
          <cell r="L51">
            <v>100</v>
          </cell>
          <cell r="M51" t="str">
            <v>Servicios prestados</v>
          </cell>
        </row>
        <row r="52">
          <cell r="L52">
            <v>4656.5</v>
          </cell>
          <cell r="M52" t="str">
            <v>Areas verdes</v>
          </cell>
        </row>
        <row r="53">
          <cell r="L53">
            <v>563</v>
          </cell>
          <cell r="M53" t="str">
            <v>Maquinarias y Equipos</v>
          </cell>
        </row>
        <row r="54">
          <cell r="L54">
            <v>-38.9</v>
          </cell>
          <cell r="M54" t="str">
            <v>Sistema acceso y barreras</v>
          </cell>
        </row>
        <row r="55">
          <cell r="L55">
            <v>300</v>
          </cell>
          <cell r="M55" t="str">
            <v>Mantenimiento General</v>
          </cell>
        </row>
        <row r="56">
          <cell r="L56">
            <v>60</v>
          </cell>
          <cell r="M56" t="str">
            <v>Cámaras</v>
          </cell>
        </row>
        <row r="57">
          <cell r="L57">
            <v>140</v>
          </cell>
          <cell r="M57" t="str">
            <v>Señalización y dispositivos</v>
          </cell>
        </row>
        <row r="58">
          <cell r="L58">
            <v>102.37</v>
          </cell>
          <cell r="M58" t="str">
            <v>Mantenimiento área social</v>
          </cell>
        </row>
        <row r="59">
          <cell r="L59">
            <v>20.41</v>
          </cell>
          <cell r="M59" t="str">
            <v>Mantenimiento General</v>
          </cell>
        </row>
        <row r="60">
          <cell r="L60">
            <v>40.82</v>
          </cell>
          <cell r="M60" t="str">
            <v>PARQUE ACUATICO</v>
          </cell>
        </row>
        <row r="63">
          <cell r="L63">
            <v>2921.1</v>
          </cell>
          <cell r="M63" t="str">
            <v>SUELDOS (ADMINISTRACION))</v>
          </cell>
        </row>
        <row r="64">
          <cell r="L64">
            <v>460</v>
          </cell>
          <cell r="M64" t="str">
            <v>SUELDOS (OPERATIVO)</v>
          </cell>
        </row>
        <row r="65">
          <cell r="L65">
            <v>100</v>
          </cell>
          <cell r="M65" t="str">
            <v>HORAS EXTRAS</v>
          </cell>
        </row>
        <row r="67">
          <cell r="L67">
            <v>419.88</v>
          </cell>
          <cell r="M67" t="str">
            <v>APORTE PATRONAL</v>
          </cell>
        </row>
        <row r="68">
          <cell r="L68">
            <v>87.47</v>
          </cell>
          <cell r="M68" t="str">
            <v>APORTE FONDO DE RESERVA ( 1 )</v>
          </cell>
        </row>
        <row r="70">
          <cell r="L70">
            <v>289.27</v>
          </cell>
          <cell r="M70" t="str">
            <v>DECIMO TERCER SUELDO</v>
          </cell>
        </row>
        <row r="71">
          <cell r="L71">
            <v>197.5</v>
          </cell>
          <cell r="M71" t="str">
            <v>DECIMO CUARTO SUELDO         I</v>
          </cell>
        </row>
        <row r="72">
          <cell r="L72">
            <v>131.29</v>
          </cell>
          <cell r="M72" t="str">
            <v>VACACIONES</v>
          </cell>
        </row>
        <row r="74">
          <cell r="L74">
            <v>240.49</v>
          </cell>
          <cell r="M74" t="str">
            <v>SUMINISTRO DE OFICINA</v>
          </cell>
        </row>
        <row r="75">
          <cell r="L75">
            <v>1005.76</v>
          </cell>
          <cell r="M75" t="str">
            <v>TRAMITES LEGALES</v>
          </cell>
        </row>
        <row r="76">
          <cell r="L76">
            <v>132.19999999999999</v>
          </cell>
          <cell r="M76" t="str">
            <v>Mantenimiento General</v>
          </cell>
        </row>
        <row r="77">
          <cell r="L77">
            <v>65</v>
          </cell>
          <cell r="M77" t="str">
            <v>INTERNET (NETLIFE)</v>
          </cell>
        </row>
        <row r="78">
          <cell r="L78">
            <v>48.5</v>
          </cell>
          <cell r="M78" t="str">
            <v>MANTENIMIENTO DE EQUIPOS DATAF</v>
          </cell>
        </row>
        <row r="79">
          <cell r="L79">
            <v>385.43</v>
          </cell>
          <cell r="M79" t="str">
            <v>MOVILIZACION Y PARQUEO</v>
          </cell>
        </row>
        <row r="80">
          <cell r="L80">
            <v>1896.36</v>
          </cell>
          <cell r="M80" t="str">
            <v>LUZ ELECTRICA</v>
          </cell>
        </row>
        <row r="81">
          <cell r="L81">
            <v>31.5</v>
          </cell>
          <cell r="M81" t="str">
            <v>AGUA POTABLE</v>
          </cell>
        </row>
        <row r="82">
          <cell r="L82">
            <v>28.66</v>
          </cell>
          <cell r="M82" t="str">
            <v>CONECEL</v>
          </cell>
        </row>
        <row r="83">
          <cell r="L83">
            <v>80</v>
          </cell>
          <cell r="M83" t="str">
            <v>OTECEL</v>
          </cell>
        </row>
        <row r="84">
          <cell r="L84">
            <v>60.86</v>
          </cell>
          <cell r="M84" t="str">
            <v>SUMINISTROS VARIOS</v>
          </cell>
        </row>
        <row r="85">
          <cell r="L85">
            <v>63.3</v>
          </cell>
          <cell r="M85" t="str">
            <v>Suministros de limpieza</v>
          </cell>
        </row>
        <row r="87">
          <cell r="L87">
            <v>73.98</v>
          </cell>
          <cell r="M87" t="str">
            <v>OTROS GASTOS</v>
          </cell>
        </row>
        <row r="88">
          <cell r="L88">
            <v>176.3</v>
          </cell>
          <cell r="M88" t="str">
            <v>OTROS GASTOS</v>
          </cell>
        </row>
        <row r="90">
          <cell r="L90">
            <v>30.74</v>
          </cell>
        </row>
        <row r="92">
          <cell r="L92">
            <v>30.74</v>
          </cell>
          <cell r="M92" t="str">
            <v>GASTOS BANCARIOS</v>
          </cell>
        </row>
        <row r="94">
          <cell r="M94" t="str">
            <v>OTROS GASTOS</v>
          </cell>
        </row>
        <row r="95">
          <cell r="L95">
            <v>570.91999999999996</v>
          </cell>
          <cell r="M95" t="str">
            <v>COMISION (TARJETAS)</v>
          </cell>
        </row>
        <row r="96">
          <cell r="L96">
            <v>3612.9</v>
          </cell>
          <cell r="M96" t="str">
            <v xml:space="preserve">IVA PAGADO (PROVEEDORES) </v>
          </cell>
        </row>
        <row r="97">
          <cell r="L97">
            <v>132.13</v>
          </cell>
          <cell r="M97" t="str">
            <v>GASTOS NO DEDUCIBLES</v>
          </cell>
        </row>
        <row r="100">
          <cell r="L100" t="str">
            <v>SUBTOTAL:</v>
          </cell>
        </row>
      </sheetData>
      <sheetData sheetId="4">
        <row r="2">
          <cell r="L2" t="str">
            <v>Sistema "SIAPRE"</v>
          </cell>
        </row>
        <row r="4">
          <cell r="L4" t="str">
            <v>CONPY042101.EXE</v>
          </cell>
        </row>
        <row r="6">
          <cell r="L6" t="str">
            <v>ConRpt042101a.rpt</v>
          </cell>
        </row>
        <row r="7">
          <cell r="L7" t="str">
            <v>Página</v>
          </cell>
        </row>
        <row r="16">
          <cell r="L16">
            <v>10243.31</v>
          </cell>
        </row>
        <row r="17">
          <cell r="L17">
            <v>62066.74</v>
          </cell>
          <cell r="M17" t="str">
            <v>INGRESOS ALICUOTAS</v>
          </cell>
        </row>
        <row r="18">
          <cell r="L18">
            <v>23.22</v>
          </cell>
          <cell r="M18" t="str">
            <v>INGRESOS ALICUOTAS</v>
          </cell>
        </row>
        <row r="20">
          <cell r="L20">
            <v>169.67</v>
          </cell>
        </row>
        <row r="22">
          <cell r="L22">
            <v>415.19</v>
          </cell>
        </row>
        <row r="24">
          <cell r="L24">
            <v>32.159999999999997</v>
          </cell>
        </row>
        <row r="26">
          <cell r="L26">
            <v>735.74</v>
          </cell>
        </row>
        <row r="28">
          <cell r="L28">
            <v>133.91999999999999</v>
          </cell>
        </row>
        <row r="30">
          <cell r="L30">
            <v>509.00140000000005</v>
          </cell>
        </row>
        <row r="32">
          <cell r="L32">
            <v>20</v>
          </cell>
        </row>
        <row r="34">
          <cell r="L34">
            <v>197.25</v>
          </cell>
        </row>
        <row r="36">
          <cell r="L36">
            <v>83.5</v>
          </cell>
        </row>
        <row r="38">
          <cell r="L38">
            <v>10</v>
          </cell>
        </row>
        <row r="40">
          <cell r="L40">
            <v>10</v>
          </cell>
        </row>
        <row r="42">
          <cell r="L42">
            <v>-1118.7614000000001</v>
          </cell>
          <cell r="M42" t="str">
            <v>DESCUENTOS PRONTO PAGO</v>
          </cell>
        </row>
        <row r="45">
          <cell r="L45" t="str">
            <v>SUBTOTAL:</v>
          </cell>
        </row>
        <row r="50">
          <cell r="L50">
            <v>17820</v>
          </cell>
          <cell r="M50" t="str">
            <v>Servicio de seguridad</v>
          </cell>
        </row>
        <row r="51">
          <cell r="L51">
            <v>4815.3599999999997</v>
          </cell>
          <cell r="M51" t="str">
            <v>Jardinería y limpieza</v>
          </cell>
        </row>
        <row r="52">
          <cell r="L52">
            <v>350</v>
          </cell>
          <cell r="M52" t="str">
            <v>Ghou</v>
          </cell>
        </row>
        <row r="53">
          <cell r="L53">
            <v>450</v>
          </cell>
          <cell r="M53" t="str">
            <v>Servicios prestados</v>
          </cell>
        </row>
        <row r="54">
          <cell r="L54">
            <v>4819</v>
          </cell>
          <cell r="M54" t="str">
            <v>Areas verdes</v>
          </cell>
        </row>
        <row r="55">
          <cell r="L55">
            <v>407.5</v>
          </cell>
          <cell r="M55" t="str">
            <v>Sistema acceso y barreras</v>
          </cell>
        </row>
        <row r="56">
          <cell r="L56">
            <v>90.06</v>
          </cell>
          <cell r="M56" t="str">
            <v>Canchas deportivas</v>
          </cell>
        </row>
        <row r="57">
          <cell r="L57">
            <v>772.29</v>
          </cell>
          <cell r="M57" t="str">
            <v>Mantenimiento General</v>
          </cell>
        </row>
        <row r="58">
          <cell r="L58">
            <v>53.57</v>
          </cell>
          <cell r="M58" t="str">
            <v>Cámaras</v>
          </cell>
        </row>
        <row r="59">
          <cell r="L59">
            <v>1854.8</v>
          </cell>
          <cell r="M59" t="str">
            <v>Señalización y dispositivos</v>
          </cell>
        </row>
        <row r="60">
          <cell r="L60">
            <v>720</v>
          </cell>
          <cell r="M60" t="str">
            <v>Sistema Eléctrico</v>
          </cell>
        </row>
        <row r="61">
          <cell r="L61">
            <v>226.27</v>
          </cell>
          <cell r="M61" t="str">
            <v>Mantenimiento área social</v>
          </cell>
        </row>
        <row r="62">
          <cell r="L62">
            <v>20.57</v>
          </cell>
          <cell r="M62" t="str">
            <v>Mantenimiento General</v>
          </cell>
        </row>
        <row r="63">
          <cell r="L63">
            <v>123.42</v>
          </cell>
          <cell r="M63" t="str">
            <v>PARQUE ACUATICO</v>
          </cell>
        </row>
        <row r="66">
          <cell r="L66">
            <v>2758.72</v>
          </cell>
          <cell r="M66" t="str">
            <v>SUELDOS (ADMINISTRACION))</v>
          </cell>
        </row>
        <row r="67">
          <cell r="L67">
            <v>450</v>
          </cell>
          <cell r="M67" t="str">
            <v>SUELDOS (OPERATIVO)</v>
          </cell>
        </row>
        <row r="68">
          <cell r="L68">
            <v>196.43</v>
          </cell>
          <cell r="M68" t="str">
            <v>HORAS EXTRAS</v>
          </cell>
        </row>
        <row r="70">
          <cell r="L70">
            <v>413.72</v>
          </cell>
          <cell r="M70" t="str">
            <v>APORTE PATRONAL</v>
          </cell>
        </row>
        <row r="71">
          <cell r="L71">
            <v>96.96</v>
          </cell>
          <cell r="M71" t="str">
            <v>APORTE FONDO DE RESERVA ( 1 )</v>
          </cell>
        </row>
        <row r="73">
          <cell r="L73">
            <v>283.76</v>
          </cell>
          <cell r="M73" t="str">
            <v>DECIMO TERCER SUELDO</v>
          </cell>
        </row>
        <row r="74">
          <cell r="L74">
            <v>187.5</v>
          </cell>
          <cell r="M74" t="str">
            <v>DECIMO CUARTO SUELDO         I</v>
          </cell>
        </row>
        <row r="75">
          <cell r="L75">
            <v>141.88999999999999</v>
          </cell>
          <cell r="M75" t="str">
            <v>VACACIONES</v>
          </cell>
        </row>
        <row r="77">
          <cell r="L77">
            <v>45</v>
          </cell>
          <cell r="M77" t="str">
            <v>SUMINISTRO DE OFICINA</v>
          </cell>
        </row>
        <row r="78">
          <cell r="L78">
            <v>135</v>
          </cell>
          <cell r="M78" t="str">
            <v>TRAMITES LEGALES</v>
          </cell>
        </row>
        <row r="79">
          <cell r="L79">
            <v>186.15</v>
          </cell>
          <cell r="M79" t="str">
            <v>Gastos de gestión</v>
          </cell>
        </row>
        <row r="80">
          <cell r="L80">
            <v>41.47</v>
          </cell>
          <cell r="M80" t="str">
            <v>SUMINISTROS VARIOS</v>
          </cell>
        </row>
        <row r="81">
          <cell r="L81">
            <v>1437.9</v>
          </cell>
          <cell r="M81" t="str">
            <v>MATERIALES ELECTRICOS</v>
          </cell>
        </row>
        <row r="82">
          <cell r="L82">
            <v>65</v>
          </cell>
          <cell r="M82" t="str">
            <v>INTERNET (NETLIFE)</v>
          </cell>
        </row>
        <row r="83">
          <cell r="L83">
            <v>48.5</v>
          </cell>
          <cell r="M83" t="str">
            <v>MANTENIMIENTO DE EQUIPOS DATAF</v>
          </cell>
        </row>
        <row r="84">
          <cell r="L84">
            <v>369.64</v>
          </cell>
          <cell r="M84" t="str">
            <v>MOVILIZACION Y PARQUEO</v>
          </cell>
        </row>
        <row r="85">
          <cell r="L85">
            <v>1648.2</v>
          </cell>
          <cell r="M85" t="str">
            <v>LUZ ELECTRICA</v>
          </cell>
        </row>
        <row r="86">
          <cell r="L86">
            <v>15.24</v>
          </cell>
          <cell r="M86" t="str">
            <v>AGUA POTABLE</v>
          </cell>
        </row>
        <row r="87">
          <cell r="L87">
            <v>26.5</v>
          </cell>
          <cell r="M87" t="str">
            <v>CONECEL</v>
          </cell>
        </row>
        <row r="88">
          <cell r="L88">
            <v>80</v>
          </cell>
          <cell r="M88" t="str">
            <v>OTECEL</v>
          </cell>
        </row>
        <row r="89">
          <cell r="L89">
            <v>60.86</v>
          </cell>
          <cell r="M89" t="str">
            <v>SUMINISTROS VARIOS</v>
          </cell>
        </row>
        <row r="90">
          <cell r="L90">
            <v>121.92</v>
          </cell>
          <cell r="M90" t="str">
            <v>Suministros de limpieza</v>
          </cell>
        </row>
        <row r="91">
          <cell r="L91">
            <v>90</v>
          </cell>
          <cell r="M91" t="str">
            <v>Gastos de gestión</v>
          </cell>
        </row>
        <row r="93">
          <cell r="L93">
            <v>35.04</v>
          </cell>
          <cell r="M93" t="str">
            <v>OTROS GASTOS</v>
          </cell>
        </row>
        <row r="95">
          <cell r="L95">
            <v>87.2</v>
          </cell>
        </row>
        <row r="97">
          <cell r="L97">
            <v>87.2</v>
          </cell>
          <cell r="M97" t="str">
            <v>GASTOS BANCARIOS</v>
          </cell>
        </row>
        <row r="100">
          <cell r="L100">
            <v>4496.47</v>
          </cell>
          <cell r="M100" t="str">
            <v xml:space="preserve">IVA PAGADO (PROVEEDORES) </v>
          </cell>
        </row>
        <row r="101">
          <cell r="M101" t="str">
            <v>GASTOS NO DEDUCIBLES</v>
          </cell>
        </row>
        <row r="104">
          <cell r="L104" t="str">
            <v>SUBTOTAL:</v>
          </cell>
        </row>
      </sheetData>
      <sheetData sheetId="5"/>
      <sheetData sheetId="6">
        <row r="9">
          <cell r="C9">
            <v>450</v>
          </cell>
        </row>
        <row r="14">
          <cell r="C14">
            <v>3225</v>
          </cell>
          <cell r="D14">
            <v>135</v>
          </cell>
          <cell r="E14">
            <v>140</v>
          </cell>
          <cell r="G14">
            <v>107.77777777777779</v>
          </cell>
          <cell r="H14">
            <v>280</v>
          </cell>
          <cell r="I14">
            <v>187.5</v>
          </cell>
          <cell r="J14">
            <v>420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F545-E4AC-4556-8056-F2FBE4E53397}">
  <sheetPr>
    <pageSetUpPr fitToPage="1"/>
  </sheetPr>
  <dimension ref="A1:Q173"/>
  <sheetViews>
    <sheetView tabSelected="1" topLeftCell="A55" zoomScale="85" zoomScaleNormal="85" workbookViewId="0">
      <selection activeCell="G87" sqref="G87"/>
    </sheetView>
  </sheetViews>
  <sheetFormatPr baseColWidth="10" defaultColWidth="12.85546875" defaultRowHeight="11.25"/>
  <cols>
    <col min="1" max="1" width="24.140625" style="1" customWidth="1"/>
    <col min="2" max="14" width="12.85546875" style="2"/>
    <col min="15" max="15" width="12.85546875" style="63"/>
    <col min="16" max="16384" width="12.85546875" style="1"/>
  </cols>
  <sheetData>
    <row r="1" spans="1:16" ht="13.5" customHeight="1">
      <c r="C1" s="3"/>
      <c r="D1" s="3"/>
      <c r="E1" s="3"/>
      <c r="F1" s="3"/>
      <c r="G1" s="3"/>
      <c r="H1" s="3"/>
      <c r="J1" s="4"/>
      <c r="K1" s="4"/>
      <c r="L1" s="4"/>
      <c r="M1" s="3"/>
      <c r="N1" s="3"/>
      <c r="O1" s="3"/>
    </row>
    <row r="2" spans="1:16" ht="18.75" customHeight="1">
      <c r="A2" s="5" t="s">
        <v>0</v>
      </c>
      <c r="B2" s="3" t="s">
        <v>1</v>
      </c>
      <c r="C2" s="3"/>
      <c r="D2" s="3"/>
      <c r="E2" s="3"/>
      <c r="F2" s="3"/>
      <c r="G2" s="3"/>
      <c r="H2" s="3"/>
      <c r="I2" s="3"/>
      <c r="K2" s="3"/>
      <c r="L2" s="3"/>
      <c r="M2" s="3"/>
      <c r="N2" s="3"/>
      <c r="O2" s="3"/>
    </row>
    <row r="3" spans="1:16" ht="16.5" customHeight="1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ht="18.75" customHeight="1">
      <c r="B4" s="7" t="s">
        <v>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6" ht="27.95" customHeight="1">
      <c r="A5" s="8"/>
      <c r="B5" s="9" t="s">
        <v>4</v>
      </c>
      <c r="C5" s="10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9" t="s">
        <v>14</v>
      </c>
      <c r="M5" s="9" t="s">
        <v>15</v>
      </c>
      <c r="N5" s="11"/>
      <c r="O5" s="12"/>
    </row>
    <row r="6" spans="1:16" ht="24" customHeight="1">
      <c r="A6" s="13" t="s">
        <v>16</v>
      </c>
      <c r="B6" s="14" t="s">
        <v>17</v>
      </c>
      <c r="C6" s="14" t="s">
        <v>17</v>
      </c>
      <c r="D6" s="14" t="s">
        <v>17</v>
      </c>
      <c r="E6" s="14" t="s">
        <v>17</v>
      </c>
      <c r="F6" s="14" t="s">
        <v>17</v>
      </c>
      <c r="G6" s="14" t="s">
        <v>17</v>
      </c>
      <c r="H6" s="14" t="s">
        <v>17</v>
      </c>
      <c r="I6" s="14" t="s">
        <v>17</v>
      </c>
      <c r="J6" s="14" t="s">
        <v>17</v>
      </c>
      <c r="K6" s="14" t="s">
        <v>17</v>
      </c>
      <c r="L6" s="14" t="s">
        <v>17</v>
      </c>
      <c r="M6" s="14" t="s">
        <v>17</v>
      </c>
      <c r="N6" s="15" t="s">
        <v>18</v>
      </c>
      <c r="O6" s="16" t="s">
        <v>19</v>
      </c>
    </row>
    <row r="7" spans="1:16">
      <c r="A7" s="17" t="s">
        <v>20</v>
      </c>
      <c r="B7" s="18">
        <f>+B11</f>
        <v>53929.560000000005</v>
      </c>
      <c r="C7" s="18">
        <f>+C11</f>
        <v>71214.508600000001</v>
      </c>
      <c r="D7" s="18">
        <f>+D11</f>
        <v>45500</v>
      </c>
      <c r="E7" s="18">
        <f t="shared" ref="E7:M7" si="0">+E11</f>
        <v>45500</v>
      </c>
      <c r="F7" s="18">
        <f t="shared" si="0"/>
        <v>45500</v>
      </c>
      <c r="G7" s="18">
        <f t="shared" si="0"/>
        <v>45500</v>
      </c>
      <c r="H7" s="18">
        <f t="shared" si="0"/>
        <v>45500</v>
      </c>
      <c r="I7" s="18">
        <f t="shared" si="0"/>
        <v>45500</v>
      </c>
      <c r="J7" s="18">
        <f t="shared" si="0"/>
        <v>45500</v>
      </c>
      <c r="K7" s="18">
        <f t="shared" si="0"/>
        <v>45500</v>
      </c>
      <c r="L7" s="18">
        <f t="shared" si="0"/>
        <v>45500</v>
      </c>
      <c r="M7" s="18">
        <f t="shared" si="0"/>
        <v>45500</v>
      </c>
      <c r="N7" s="19">
        <f>SUM(B7:M7)</f>
        <v>580144.0686</v>
      </c>
      <c r="O7" s="20"/>
    </row>
    <row r="8" spans="1:16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6">
      <c r="A9" s="21" t="s">
        <v>21</v>
      </c>
      <c r="B9" s="24">
        <v>55661.01</v>
      </c>
      <c r="C9" s="24">
        <v>72333.27</v>
      </c>
      <c r="D9" s="24">
        <v>46600</v>
      </c>
      <c r="E9" s="24">
        <f>+D9</f>
        <v>46600</v>
      </c>
      <c r="F9" s="24">
        <f t="shared" ref="F9:M10" si="1">+E9</f>
        <v>46600</v>
      </c>
      <c r="G9" s="24">
        <f t="shared" si="1"/>
        <v>46600</v>
      </c>
      <c r="H9" s="24">
        <f t="shared" si="1"/>
        <v>46600</v>
      </c>
      <c r="I9" s="24">
        <f t="shared" si="1"/>
        <v>46600</v>
      </c>
      <c r="J9" s="24">
        <f t="shared" si="1"/>
        <v>46600</v>
      </c>
      <c r="K9" s="24">
        <f t="shared" si="1"/>
        <v>46600</v>
      </c>
      <c r="L9" s="24">
        <f t="shared" si="1"/>
        <v>46600</v>
      </c>
      <c r="M9" s="24">
        <f t="shared" si="1"/>
        <v>46600</v>
      </c>
      <c r="N9" s="25">
        <f>SUM(B9:M9)</f>
        <v>593994.28</v>
      </c>
      <c r="O9" s="23"/>
    </row>
    <row r="10" spans="1:16">
      <c r="A10" s="21" t="s">
        <v>22</v>
      </c>
      <c r="B10" s="24">
        <v>1731.45</v>
      </c>
      <c r="C10" s="24">
        <v>1118.7614000000001</v>
      </c>
      <c r="D10" s="22">
        <v>1100</v>
      </c>
      <c r="E10" s="22">
        <f>+D10</f>
        <v>1100</v>
      </c>
      <c r="F10" s="22">
        <f t="shared" si="1"/>
        <v>1100</v>
      </c>
      <c r="G10" s="22">
        <f t="shared" si="1"/>
        <v>1100</v>
      </c>
      <c r="H10" s="22">
        <f t="shared" si="1"/>
        <v>1100</v>
      </c>
      <c r="I10" s="22">
        <f t="shared" si="1"/>
        <v>1100</v>
      </c>
      <c r="J10" s="22">
        <f t="shared" si="1"/>
        <v>1100</v>
      </c>
      <c r="K10" s="22">
        <f t="shared" si="1"/>
        <v>1100</v>
      </c>
      <c r="L10" s="22">
        <f t="shared" si="1"/>
        <v>1100</v>
      </c>
      <c r="M10" s="22">
        <f t="shared" si="1"/>
        <v>1100</v>
      </c>
      <c r="N10" s="25">
        <f>SUM(B10:M10)</f>
        <v>13850.2114</v>
      </c>
      <c r="O10" s="23"/>
    </row>
    <row r="11" spans="1:16">
      <c r="A11" s="26" t="s">
        <v>23</v>
      </c>
      <c r="B11" s="27">
        <f>+B9-B10</f>
        <v>53929.560000000005</v>
      </c>
      <c r="C11" s="27">
        <f t="shared" ref="C11:M11" si="2">+C9-C10</f>
        <v>71214.508600000001</v>
      </c>
      <c r="D11" s="27">
        <f t="shared" si="2"/>
        <v>45500</v>
      </c>
      <c r="E11" s="27">
        <f t="shared" si="2"/>
        <v>45500</v>
      </c>
      <c r="F11" s="27">
        <f t="shared" si="2"/>
        <v>45500</v>
      </c>
      <c r="G11" s="27">
        <f t="shared" si="2"/>
        <v>45500</v>
      </c>
      <c r="H11" s="27">
        <f t="shared" si="2"/>
        <v>45500</v>
      </c>
      <c r="I11" s="27">
        <f t="shared" si="2"/>
        <v>45500</v>
      </c>
      <c r="J11" s="27">
        <f t="shared" si="2"/>
        <v>45500</v>
      </c>
      <c r="K11" s="27">
        <f t="shared" si="2"/>
        <v>45500</v>
      </c>
      <c r="L11" s="27">
        <f t="shared" si="2"/>
        <v>45500</v>
      </c>
      <c r="M11" s="27">
        <f t="shared" si="2"/>
        <v>45500</v>
      </c>
      <c r="N11" s="28">
        <f>SUM(B11:M11)</f>
        <v>580144.0686</v>
      </c>
      <c r="O11" s="29"/>
    </row>
    <row r="12" spans="1:16">
      <c r="A12" s="2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1"/>
    </row>
    <row r="13" spans="1:16">
      <c r="A13" s="32" t="s">
        <v>24</v>
      </c>
      <c r="B13" s="33">
        <f t="shared" ref="B13:O13" si="3">+B15+B36+B66+B70</f>
        <v>43425.78</v>
      </c>
      <c r="C13" s="33">
        <f t="shared" si="3"/>
        <v>47130.139999999992</v>
      </c>
      <c r="D13" s="33">
        <f t="shared" si="3"/>
        <v>55129.668417777779</v>
      </c>
      <c r="E13" s="33">
        <f t="shared" si="3"/>
        <v>46654.520785777786</v>
      </c>
      <c r="F13" s="33">
        <f t="shared" si="3"/>
        <v>47338.952785777787</v>
      </c>
      <c r="G13" s="33">
        <f t="shared" si="3"/>
        <v>53129.464785777782</v>
      </c>
      <c r="H13" s="33">
        <f t="shared" si="3"/>
        <v>44948.872785777785</v>
      </c>
      <c r="I13" s="33">
        <f t="shared" si="3"/>
        <v>46024.408785777785</v>
      </c>
      <c r="J13" s="33">
        <f t="shared" si="3"/>
        <v>46730.568785777781</v>
      </c>
      <c r="K13" s="33">
        <f t="shared" si="3"/>
        <v>41787.448785777779</v>
      </c>
      <c r="L13" s="33">
        <f t="shared" si="3"/>
        <v>42558.792785777776</v>
      </c>
      <c r="M13" s="33">
        <f t="shared" si="3"/>
        <v>43970.984785777779</v>
      </c>
      <c r="N13" s="33">
        <f t="shared" si="3"/>
        <v>558829.60348977766</v>
      </c>
      <c r="O13" s="34">
        <f t="shared" si="3"/>
        <v>1.0000000000000002</v>
      </c>
      <c r="P13" s="35"/>
    </row>
    <row r="14" spans="1:16">
      <c r="A14" s="2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12"/>
    </row>
    <row r="15" spans="1:16">
      <c r="A15" s="36" t="s">
        <v>25</v>
      </c>
      <c r="B15" s="37">
        <f t="shared" ref="B15:M15" si="4">SUM(B16:B34)</f>
        <v>30338.920000000002</v>
      </c>
      <c r="C15" s="37">
        <f t="shared" si="4"/>
        <v>33885.719999999994</v>
      </c>
      <c r="D15" s="37">
        <f t="shared" si="4"/>
        <v>36184.870000000003</v>
      </c>
      <c r="E15" s="37">
        <f t="shared" si="4"/>
        <v>34238.740000000005</v>
      </c>
      <c r="F15" s="37">
        <f t="shared" si="4"/>
        <v>35538.740000000005</v>
      </c>
      <c r="G15" s="37">
        <f t="shared" si="4"/>
        <v>40078.740000000005</v>
      </c>
      <c r="H15" s="37">
        <f t="shared" si="4"/>
        <v>33338.740000000005</v>
      </c>
      <c r="I15" s="37">
        <f t="shared" si="4"/>
        <v>33938.740000000005</v>
      </c>
      <c r="J15" s="37">
        <f t="shared" si="4"/>
        <v>34978.740000000005</v>
      </c>
      <c r="K15" s="37">
        <f t="shared" si="4"/>
        <v>30338.74</v>
      </c>
      <c r="L15" s="37">
        <f t="shared" si="4"/>
        <v>30338.74</v>
      </c>
      <c r="M15" s="37">
        <f t="shared" si="4"/>
        <v>30878.74</v>
      </c>
      <c r="N15" s="37">
        <f>B15+C15+D15+E15+F15+G15+H15+I15+J15+K15+L15+M15</f>
        <v>404078.16999999993</v>
      </c>
      <c r="O15" s="38">
        <f>SUM(O16:O35)</f>
        <v>0.7230793921378067</v>
      </c>
    </row>
    <row r="16" spans="1:16">
      <c r="A16" s="39" t="s">
        <v>26</v>
      </c>
      <c r="B16" s="40">
        <f>18000+615.74</f>
        <v>18615.740000000002</v>
      </c>
      <c r="C16" s="40">
        <f>+B16</f>
        <v>18615.740000000002</v>
      </c>
      <c r="D16" s="40">
        <f t="shared" ref="D16:M16" si="5">+C16</f>
        <v>18615.740000000002</v>
      </c>
      <c r="E16" s="40">
        <f t="shared" si="5"/>
        <v>18615.740000000002</v>
      </c>
      <c r="F16" s="40">
        <f t="shared" si="5"/>
        <v>18615.740000000002</v>
      </c>
      <c r="G16" s="40">
        <f t="shared" si="5"/>
        <v>18615.740000000002</v>
      </c>
      <c r="H16" s="40">
        <f t="shared" si="5"/>
        <v>18615.740000000002</v>
      </c>
      <c r="I16" s="40">
        <f t="shared" si="5"/>
        <v>18615.740000000002</v>
      </c>
      <c r="J16" s="40">
        <f t="shared" si="5"/>
        <v>18615.740000000002</v>
      </c>
      <c r="K16" s="40">
        <f t="shared" si="5"/>
        <v>18615.740000000002</v>
      </c>
      <c r="L16" s="40">
        <f t="shared" si="5"/>
        <v>18615.740000000002</v>
      </c>
      <c r="M16" s="40">
        <f t="shared" si="5"/>
        <v>18615.740000000002</v>
      </c>
      <c r="N16" s="41">
        <f t="shared" ref="N16:N34" si="6">SUM(B16:M16)</f>
        <v>223388.87999999998</v>
      </c>
      <c r="O16" s="12">
        <f>N16/$N$13</f>
        <v>0.39974417712480098</v>
      </c>
      <c r="P16" s="42"/>
    </row>
    <row r="17" spans="1:15">
      <c r="A17" s="21" t="s">
        <v>27</v>
      </c>
      <c r="B17" s="43">
        <v>0</v>
      </c>
      <c r="C17" s="43">
        <v>0</v>
      </c>
      <c r="D17" s="43">
        <v>50</v>
      </c>
      <c r="E17" s="43">
        <v>0</v>
      </c>
      <c r="F17" s="43">
        <v>200</v>
      </c>
      <c r="G17" s="43">
        <v>100</v>
      </c>
      <c r="H17" s="43">
        <v>0</v>
      </c>
      <c r="I17" s="43">
        <v>0</v>
      </c>
      <c r="J17" s="43"/>
      <c r="K17" s="43">
        <v>0</v>
      </c>
      <c r="L17" s="43">
        <v>0</v>
      </c>
      <c r="M17" s="43">
        <v>0</v>
      </c>
      <c r="N17" s="41">
        <f t="shared" si="6"/>
        <v>350</v>
      </c>
      <c r="O17" s="12">
        <f t="shared" ref="O17:O34" si="7">N17/$N$13</f>
        <v>6.2630898186910805E-4</v>
      </c>
    </row>
    <row r="18" spans="1:15">
      <c r="A18" s="21" t="s">
        <v>28</v>
      </c>
      <c r="B18" s="43">
        <v>63.3</v>
      </c>
      <c r="C18" s="43">
        <v>121.92</v>
      </c>
      <c r="D18" s="43">
        <v>120</v>
      </c>
      <c r="E18" s="43">
        <v>120</v>
      </c>
      <c r="F18" s="43">
        <v>120</v>
      </c>
      <c r="G18" s="43">
        <v>120</v>
      </c>
      <c r="H18" s="43">
        <v>120</v>
      </c>
      <c r="I18" s="43">
        <v>120</v>
      </c>
      <c r="J18" s="43">
        <v>120</v>
      </c>
      <c r="K18" s="43">
        <v>120</v>
      </c>
      <c r="L18" s="43">
        <v>120</v>
      </c>
      <c r="M18" s="43">
        <v>120</v>
      </c>
      <c r="N18" s="41">
        <f t="shared" si="6"/>
        <v>1385.22</v>
      </c>
      <c r="O18" s="12">
        <f t="shared" si="7"/>
        <v>2.4787877938992169E-3</v>
      </c>
    </row>
    <row r="19" spans="1:15">
      <c r="A19" s="21" t="s">
        <v>29</v>
      </c>
      <c r="B19" s="43">
        <v>0</v>
      </c>
      <c r="C19" s="43">
        <v>50</v>
      </c>
      <c r="D19" s="43">
        <v>50</v>
      </c>
      <c r="E19" s="43">
        <v>50</v>
      </c>
      <c r="F19" s="43">
        <v>50</v>
      </c>
      <c r="G19" s="43">
        <v>50</v>
      </c>
      <c r="H19" s="43">
        <v>50</v>
      </c>
      <c r="I19" s="43">
        <v>50</v>
      </c>
      <c r="J19" s="43">
        <v>50</v>
      </c>
      <c r="K19" s="43">
        <v>50</v>
      </c>
      <c r="L19" s="43">
        <v>50</v>
      </c>
      <c r="M19" s="43">
        <v>50</v>
      </c>
      <c r="N19" s="41">
        <f t="shared" si="6"/>
        <v>550</v>
      </c>
      <c r="O19" s="12">
        <f t="shared" si="7"/>
        <v>9.8419982865145545E-4</v>
      </c>
    </row>
    <row r="20" spans="1:15">
      <c r="A20" s="21" t="s">
        <v>30</v>
      </c>
      <c r="B20" s="43">
        <v>200</v>
      </c>
      <c r="C20" s="43">
        <v>500</v>
      </c>
      <c r="D20" s="43">
        <v>500</v>
      </c>
      <c r="E20" s="43">
        <v>500</v>
      </c>
      <c r="F20" s="43">
        <v>500</v>
      </c>
      <c r="G20" s="43">
        <v>500</v>
      </c>
      <c r="H20" s="43">
        <v>500</v>
      </c>
      <c r="I20" s="43">
        <v>500</v>
      </c>
      <c r="J20" s="43">
        <v>500</v>
      </c>
      <c r="K20" s="43">
        <v>500</v>
      </c>
      <c r="L20" s="43">
        <v>500</v>
      </c>
      <c r="M20" s="43">
        <v>500</v>
      </c>
      <c r="N20" s="41">
        <f t="shared" si="6"/>
        <v>5700</v>
      </c>
      <c r="O20" s="12">
        <f t="shared" si="7"/>
        <v>1.0199889133296903E-2</v>
      </c>
    </row>
    <row r="21" spans="1:15">
      <c r="A21" s="21" t="s">
        <v>31</v>
      </c>
      <c r="B21" s="43">
        <v>0</v>
      </c>
      <c r="C21" s="43">
        <v>720</v>
      </c>
      <c r="D21" s="44"/>
      <c r="E21" s="43"/>
      <c r="F21" s="43"/>
      <c r="G21" s="43">
        <v>0</v>
      </c>
      <c r="H21" s="43"/>
      <c r="I21" s="43"/>
      <c r="J21" s="43"/>
      <c r="K21" s="43"/>
      <c r="L21" s="43"/>
      <c r="M21" s="43"/>
      <c r="N21" s="41">
        <f t="shared" si="6"/>
        <v>720</v>
      </c>
      <c r="O21" s="12">
        <f t="shared" si="7"/>
        <v>1.2884070484164508E-3</v>
      </c>
    </row>
    <row r="22" spans="1:15">
      <c r="A22" s="45" t="s">
        <v>32</v>
      </c>
      <c r="B22" s="43">
        <v>452.61</v>
      </c>
      <c r="C22" s="43">
        <v>792.86</v>
      </c>
      <c r="D22" s="44">
        <v>5200</v>
      </c>
      <c r="E22" s="44">
        <v>500</v>
      </c>
      <c r="F22" s="44">
        <v>1000</v>
      </c>
      <c r="G22" s="44">
        <v>5000</v>
      </c>
      <c r="H22" s="44">
        <v>500</v>
      </c>
      <c r="I22" s="44">
        <v>500</v>
      </c>
      <c r="J22" s="44">
        <v>500</v>
      </c>
      <c r="K22" s="44">
        <v>500</v>
      </c>
      <c r="L22" s="44">
        <v>500</v>
      </c>
      <c r="M22" s="44">
        <v>500</v>
      </c>
      <c r="N22" s="41">
        <f t="shared" si="6"/>
        <v>15945.470000000001</v>
      </c>
      <c r="O22" s="46">
        <f t="shared" si="7"/>
        <v>2.8533688803212592E-2</v>
      </c>
    </row>
    <row r="23" spans="1:15">
      <c r="A23" s="21" t="s">
        <v>33</v>
      </c>
      <c r="B23" s="43">
        <v>100</v>
      </c>
      <c r="C23" s="43">
        <v>450</v>
      </c>
      <c r="D23" s="43">
        <v>450</v>
      </c>
      <c r="E23" s="43">
        <v>450</v>
      </c>
      <c r="F23" s="43">
        <v>450</v>
      </c>
      <c r="G23" s="43">
        <v>450</v>
      </c>
      <c r="H23" s="43">
        <v>450</v>
      </c>
      <c r="I23" s="43">
        <v>450</v>
      </c>
      <c r="J23" s="43">
        <v>450</v>
      </c>
      <c r="K23" s="43">
        <v>450</v>
      </c>
      <c r="L23" s="43">
        <v>450</v>
      </c>
      <c r="M23" s="43">
        <v>450</v>
      </c>
      <c r="N23" s="41">
        <f t="shared" si="6"/>
        <v>5050</v>
      </c>
      <c r="O23" s="12">
        <f t="shared" si="7"/>
        <v>9.0367438812542743E-3</v>
      </c>
    </row>
    <row r="24" spans="1:15">
      <c r="A24" s="21" t="s">
        <v>34</v>
      </c>
      <c r="B24" s="43">
        <v>563</v>
      </c>
      <c r="C24" s="43">
        <v>0</v>
      </c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1">
        <f t="shared" si="6"/>
        <v>563</v>
      </c>
      <c r="O24" s="12">
        <f t="shared" si="7"/>
        <v>1.0074627336923081E-3</v>
      </c>
    </row>
    <row r="25" spans="1:15">
      <c r="A25" s="47" t="s">
        <v>35</v>
      </c>
      <c r="B25" s="43">
        <v>0</v>
      </c>
      <c r="C25" s="43">
        <v>0</v>
      </c>
      <c r="D25" s="43">
        <v>0</v>
      </c>
      <c r="E25" s="43"/>
      <c r="F25" s="43">
        <v>2000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1">
        <f t="shared" si="6"/>
        <v>2000</v>
      </c>
      <c r="O25" s="23">
        <f t="shared" si="7"/>
        <v>3.5789084678234748E-3</v>
      </c>
    </row>
    <row r="26" spans="1:15" s="48" customFormat="1">
      <c r="A26" s="45" t="s">
        <v>36</v>
      </c>
      <c r="B26" s="43">
        <v>140</v>
      </c>
      <c r="C26" s="43">
        <v>1854.8</v>
      </c>
      <c r="D26" s="44">
        <v>0</v>
      </c>
      <c r="E26" s="43"/>
      <c r="F26" s="43">
        <v>2500</v>
      </c>
      <c r="G26" s="43">
        <v>2500</v>
      </c>
      <c r="H26" s="44"/>
      <c r="I26" s="44"/>
      <c r="J26" s="44"/>
      <c r="K26" s="44">
        <v>0</v>
      </c>
      <c r="L26" s="44">
        <v>0</v>
      </c>
      <c r="M26" s="44">
        <v>0</v>
      </c>
      <c r="N26" s="41">
        <f t="shared" si="6"/>
        <v>6994.8</v>
      </c>
      <c r="O26" s="46">
        <f t="shared" si="7"/>
        <v>1.251687447536582E-2</v>
      </c>
    </row>
    <row r="27" spans="1:15">
      <c r="A27" s="21" t="s">
        <v>37</v>
      </c>
      <c r="B27" s="43">
        <v>0</v>
      </c>
      <c r="C27" s="43">
        <v>0</v>
      </c>
      <c r="D27" s="43"/>
      <c r="E27" s="43"/>
      <c r="F27" s="44"/>
      <c r="G27" s="44">
        <v>2000</v>
      </c>
      <c r="H27" s="43">
        <v>2000</v>
      </c>
      <c r="I27" s="43"/>
      <c r="J27" s="43"/>
      <c r="K27" s="43">
        <v>0</v>
      </c>
      <c r="L27" s="43">
        <v>0</v>
      </c>
      <c r="M27" s="43">
        <v>0</v>
      </c>
      <c r="N27" s="41">
        <f t="shared" si="6"/>
        <v>4000</v>
      </c>
      <c r="O27" s="12">
        <f t="shared" si="7"/>
        <v>7.1578169356469497E-3</v>
      </c>
    </row>
    <row r="28" spans="1:15">
      <c r="A28" s="21" t="s">
        <v>38</v>
      </c>
      <c r="B28" s="43">
        <v>60</v>
      </c>
      <c r="C28" s="43">
        <v>53.57</v>
      </c>
      <c r="D28" s="43">
        <v>556.13</v>
      </c>
      <c r="E28" s="43">
        <v>4000</v>
      </c>
      <c r="F28" s="44">
        <v>0</v>
      </c>
      <c r="G28" s="44"/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/>
      <c r="N28" s="41">
        <f t="shared" si="6"/>
        <v>4669.7</v>
      </c>
      <c r="O28" s="12">
        <f t="shared" si="7"/>
        <v>8.3562144360976396E-3</v>
      </c>
    </row>
    <row r="29" spans="1:15">
      <c r="A29" s="21" t="s">
        <v>39</v>
      </c>
      <c r="B29" s="43">
        <v>38.9</v>
      </c>
      <c r="C29" s="43">
        <v>407.5</v>
      </c>
      <c r="D29" s="43">
        <v>640</v>
      </c>
      <c r="E29" s="43"/>
      <c r="F29" s="43">
        <v>100</v>
      </c>
      <c r="G29" s="43">
        <v>640</v>
      </c>
      <c r="H29" s="43"/>
      <c r="I29" s="43">
        <v>100</v>
      </c>
      <c r="J29" s="43">
        <v>640</v>
      </c>
      <c r="K29" s="43"/>
      <c r="L29" s="43">
        <v>100</v>
      </c>
      <c r="M29" s="43">
        <v>640</v>
      </c>
      <c r="N29" s="41">
        <f t="shared" si="6"/>
        <v>3306.4</v>
      </c>
      <c r="O29" s="12">
        <f t="shared" si="7"/>
        <v>5.9166514790057684E-3</v>
      </c>
    </row>
    <row r="30" spans="1:15">
      <c r="A30" s="21" t="s">
        <v>40</v>
      </c>
      <c r="B30" s="43">
        <v>0</v>
      </c>
      <c r="C30" s="43">
        <v>90.06</v>
      </c>
      <c r="D30" s="43">
        <v>0</v>
      </c>
      <c r="E30" s="49" t="s">
        <v>41</v>
      </c>
      <c r="F30" s="43"/>
      <c r="G30" s="43">
        <v>0</v>
      </c>
      <c r="H30" s="43">
        <v>1000</v>
      </c>
      <c r="I30" s="43">
        <v>3500</v>
      </c>
      <c r="J30" s="43"/>
      <c r="K30" s="43"/>
      <c r="L30" s="43">
        <v>0</v>
      </c>
      <c r="M30" s="43">
        <v>0</v>
      </c>
      <c r="N30" s="41">
        <f t="shared" si="6"/>
        <v>4590.0599999999995</v>
      </c>
      <c r="O30" s="12">
        <f t="shared" si="7"/>
        <v>8.2137023009089087E-3</v>
      </c>
    </row>
    <row r="31" spans="1:15">
      <c r="A31" s="39" t="s">
        <v>42</v>
      </c>
      <c r="B31" s="50">
        <v>9653</v>
      </c>
      <c r="C31" s="50">
        <v>9653</v>
      </c>
      <c r="D31" s="50">
        <v>9653</v>
      </c>
      <c r="E31" s="50">
        <v>9653</v>
      </c>
      <c r="F31" s="50">
        <v>9653</v>
      </c>
      <c r="G31" s="50">
        <v>9653</v>
      </c>
      <c r="H31" s="50">
        <v>9653</v>
      </c>
      <c r="I31" s="50">
        <v>9653</v>
      </c>
      <c r="J31" s="50">
        <v>9653</v>
      </c>
      <c r="K31" s="50">
        <v>9653</v>
      </c>
      <c r="L31" s="50">
        <v>9653</v>
      </c>
      <c r="M31" s="50">
        <v>9653</v>
      </c>
      <c r="N31" s="41">
        <f t="shared" si="6"/>
        <v>115836</v>
      </c>
      <c r="O31" s="12">
        <f t="shared" si="7"/>
        <v>0.2072832206394</v>
      </c>
    </row>
    <row r="32" spans="1:15">
      <c r="A32" s="21" t="s">
        <v>43</v>
      </c>
      <c r="B32" s="43">
        <v>102.37</v>
      </c>
      <c r="C32" s="43">
        <v>226.27</v>
      </c>
      <c r="D32" s="43">
        <v>0</v>
      </c>
      <c r="E32" s="43">
        <v>0</v>
      </c>
      <c r="F32" s="43">
        <v>0</v>
      </c>
      <c r="G32" s="43">
        <v>100</v>
      </c>
      <c r="H32" s="43">
        <v>100</v>
      </c>
      <c r="I32" s="43">
        <v>100</v>
      </c>
      <c r="J32" s="43">
        <v>100</v>
      </c>
      <c r="K32" s="43">
        <v>100</v>
      </c>
      <c r="L32" s="43">
        <v>0</v>
      </c>
      <c r="M32" s="43">
        <v>0</v>
      </c>
      <c r="N32" s="41">
        <f t="shared" si="6"/>
        <v>828.64</v>
      </c>
      <c r="O32" s="12">
        <f t="shared" si="7"/>
        <v>1.4828133563886219E-3</v>
      </c>
    </row>
    <row r="33" spans="1:15">
      <c r="A33" s="21" t="s">
        <v>44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/>
      <c r="J33" s="43">
        <v>4000</v>
      </c>
      <c r="K33" s="43">
        <v>0</v>
      </c>
      <c r="L33" s="43">
        <v>0</v>
      </c>
      <c r="M33" s="43">
        <v>0</v>
      </c>
      <c r="N33" s="41">
        <f t="shared" si="6"/>
        <v>4000</v>
      </c>
      <c r="O33" s="12">
        <f t="shared" si="7"/>
        <v>7.1578169356469497E-3</v>
      </c>
    </row>
    <row r="34" spans="1:15">
      <c r="A34" s="22" t="s">
        <v>45</v>
      </c>
      <c r="B34" s="43">
        <v>350</v>
      </c>
      <c r="C34" s="43">
        <v>350</v>
      </c>
      <c r="D34" s="43">
        <v>350</v>
      </c>
      <c r="E34" s="43">
        <v>350</v>
      </c>
      <c r="F34" s="43">
        <v>350</v>
      </c>
      <c r="G34" s="43">
        <v>350</v>
      </c>
      <c r="H34" s="43">
        <v>350</v>
      </c>
      <c r="I34" s="43">
        <v>350</v>
      </c>
      <c r="J34" s="43">
        <v>350</v>
      </c>
      <c r="K34" s="43">
        <v>350</v>
      </c>
      <c r="L34" s="43">
        <v>350</v>
      </c>
      <c r="M34" s="43">
        <v>350</v>
      </c>
      <c r="N34" s="41">
        <f t="shared" si="6"/>
        <v>4200</v>
      </c>
      <c r="O34" s="12">
        <f t="shared" si="7"/>
        <v>7.5157077824292966E-3</v>
      </c>
    </row>
    <row r="35" spans="1:15">
      <c r="A35" s="21"/>
      <c r="B35" s="43">
        <v>0</v>
      </c>
      <c r="C35" s="43">
        <v>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30"/>
      <c r="O35" s="12"/>
    </row>
    <row r="36" spans="1:15">
      <c r="A36" s="51" t="s">
        <v>46</v>
      </c>
      <c r="B36" s="52">
        <f t="shared" ref="B36:M36" si="8">SUM(B37:B64)</f>
        <v>8489.89</v>
      </c>
      <c r="C36" s="52">
        <f t="shared" si="8"/>
        <v>8625.7100000000009</v>
      </c>
      <c r="D36" s="52">
        <f t="shared" si="8"/>
        <v>14034.017777777779</v>
      </c>
      <c r="E36" s="52">
        <f t="shared" si="8"/>
        <v>8179.0177777777772</v>
      </c>
      <c r="F36" s="52">
        <f t="shared" si="8"/>
        <v>7509.0177777777772</v>
      </c>
      <c r="G36" s="52">
        <f t="shared" si="8"/>
        <v>8299.0177777777772</v>
      </c>
      <c r="H36" s="52">
        <f t="shared" si="8"/>
        <v>7509.0177777777772</v>
      </c>
      <c r="I36" s="52">
        <f t="shared" si="8"/>
        <v>7899.0177777777772</v>
      </c>
      <c r="J36" s="52">
        <f t="shared" si="8"/>
        <v>7509.0177777777772</v>
      </c>
      <c r="K36" s="52">
        <f t="shared" si="8"/>
        <v>7599.0177777777772</v>
      </c>
      <c r="L36" s="52">
        <f t="shared" si="8"/>
        <v>8309.0177777777772</v>
      </c>
      <c r="M36" s="52">
        <f t="shared" si="8"/>
        <v>9049.0177777777772</v>
      </c>
      <c r="N36" s="52">
        <f>B36+C36+D36+E36+F36+G36+H36+I36+J36+K36+L36+M36</f>
        <v>103010.77777777775</v>
      </c>
      <c r="O36" s="53">
        <f>SUM(O37:O65)</f>
        <v>0.18433307243298561</v>
      </c>
    </row>
    <row r="37" spans="1:15">
      <c r="A37" s="22" t="s">
        <v>47</v>
      </c>
      <c r="B37" s="24">
        <v>2921.1</v>
      </c>
      <c r="C37" s="24">
        <v>2758.72</v>
      </c>
      <c r="D37" s="30">
        <f>+[1]Rol!C14-[1]Rol!C9</f>
        <v>2775</v>
      </c>
      <c r="E37" s="30">
        <f>+D37</f>
        <v>2775</v>
      </c>
      <c r="F37" s="30">
        <f t="shared" ref="F37:M37" si="9">+E37</f>
        <v>2775</v>
      </c>
      <c r="G37" s="30">
        <f t="shared" si="9"/>
        <v>2775</v>
      </c>
      <c r="H37" s="30">
        <f t="shared" si="9"/>
        <v>2775</v>
      </c>
      <c r="I37" s="30">
        <f t="shared" si="9"/>
        <v>2775</v>
      </c>
      <c r="J37" s="30">
        <f t="shared" si="9"/>
        <v>2775</v>
      </c>
      <c r="K37" s="30">
        <f t="shared" si="9"/>
        <v>2775</v>
      </c>
      <c r="L37" s="30">
        <f t="shared" si="9"/>
        <v>2775</v>
      </c>
      <c r="M37" s="30">
        <f t="shared" si="9"/>
        <v>2775</v>
      </c>
      <c r="N37" s="41">
        <f t="shared" ref="N37:N64" si="10">SUM(B37:M37)</f>
        <v>33429.82</v>
      </c>
      <c r="O37" s="12">
        <f t="shared" ref="O37:O64" si="11">N37/$N$13</f>
        <v>5.9821132937907272E-2</v>
      </c>
    </row>
    <row r="38" spans="1:15">
      <c r="A38" s="22" t="s">
        <v>48</v>
      </c>
      <c r="B38" s="24">
        <v>460</v>
      </c>
      <c r="C38" s="24">
        <v>450</v>
      </c>
      <c r="D38" s="30">
        <f>+[1]Rol!C9</f>
        <v>450</v>
      </c>
      <c r="E38" s="30">
        <v>450</v>
      </c>
      <c r="F38" s="30">
        <v>450</v>
      </c>
      <c r="G38" s="30">
        <v>450</v>
      </c>
      <c r="H38" s="30">
        <v>450</v>
      </c>
      <c r="I38" s="30">
        <v>450</v>
      </c>
      <c r="J38" s="30">
        <v>450</v>
      </c>
      <c r="K38" s="30">
        <v>450</v>
      </c>
      <c r="L38" s="30">
        <v>450</v>
      </c>
      <c r="M38" s="30">
        <v>450</v>
      </c>
      <c r="N38" s="41">
        <f t="shared" si="10"/>
        <v>5410</v>
      </c>
      <c r="O38" s="12">
        <f t="shared" si="11"/>
        <v>9.6809474054624992E-3</v>
      </c>
    </row>
    <row r="39" spans="1:15">
      <c r="A39" s="22" t="s">
        <v>49</v>
      </c>
      <c r="B39" s="24">
        <v>289.27</v>
      </c>
      <c r="C39" s="24">
        <v>283.76</v>
      </c>
      <c r="D39" s="40">
        <f>+[1]Rol!H14</f>
        <v>280</v>
      </c>
      <c r="E39" s="40">
        <f>+D39</f>
        <v>280</v>
      </c>
      <c r="F39" s="40">
        <f t="shared" ref="F39:M42" si="12">+E39</f>
        <v>280</v>
      </c>
      <c r="G39" s="40">
        <f t="shared" si="12"/>
        <v>280</v>
      </c>
      <c r="H39" s="40">
        <f t="shared" si="12"/>
        <v>280</v>
      </c>
      <c r="I39" s="40">
        <f t="shared" si="12"/>
        <v>280</v>
      </c>
      <c r="J39" s="40">
        <f t="shared" si="12"/>
        <v>280</v>
      </c>
      <c r="K39" s="40">
        <f t="shared" si="12"/>
        <v>280</v>
      </c>
      <c r="L39" s="40">
        <f t="shared" si="12"/>
        <v>280</v>
      </c>
      <c r="M39" s="40">
        <f t="shared" si="12"/>
        <v>280</v>
      </c>
      <c r="N39" s="41">
        <f t="shared" si="10"/>
        <v>3373.0299999999997</v>
      </c>
      <c r="O39" s="12">
        <f t="shared" si="11"/>
        <v>6.0358828146113066E-3</v>
      </c>
    </row>
    <row r="40" spans="1:15">
      <c r="A40" s="22" t="s">
        <v>80</v>
      </c>
      <c r="B40" s="24">
        <v>197.5</v>
      </c>
      <c r="C40" s="24">
        <v>187.5</v>
      </c>
      <c r="D40" s="40">
        <f>+[1]Rol!I14</f>
        <v>187.5</v>
      </c>
      <c r="E40" s="40">
        <f>+D40</f>
        <v>187.5</v>
      </c>
      <c r="F40" s="40">
        <f t="shared" si="12"/>
        <v>187.5</v>
      </c>
      <c r="G40" s="40">
        <f t="shared" si="12"/>
        <v>187.5</v>
      </c>
      <c r="H40" s="40">
        <f t="shared" si="12"/>
        <v>187.5</v>
      </c>
      <c r="I40" s="40">
        <f t="shared" si="12"/>
        <v>187.5</v>
      </c>
      <c r="J40" s="40">
        <f t="shared" si="12"/>
        <v>187.5</v>
      </c>
      <c r="K40" s="40">
        <f t="shared" si="12"/>
        <v>187.5</v>
      </c>
      <c r="L40" s="40">
        <f t="shared" si="12"/>
        <v>187.5</v>
      </c>
      <c r="M40" s="40">
        <f t="shared" si="12"/>
        <v>187.5</v>
      </c>
      <c r="N40" s="41">
        <f t="shared" si="10"/>
        <v>2260</v>
      </c>
      <c r="O40" s="12">
        <f t="shared" si="11"/>
        <v>4.0441665686405262E-3</v>
      </c>
    </row>
    <row r="41" spans="1:15">
      <c r="A41" s="22" t="s">
        <v>50</v>
      </c>
      <c r="B41" s="24">
        <v>419.88</v>
      </c>
      <c r="C41" s="24">
        <v>413.72</v>
      </c>
      <c r="D41" s="40">
        <f>+[1]Rol!J14</f>
        <v>420</v>
      </c>
      <c r="E41" s="40">
        <f>+D41</f>
        <v>420</v>
      </c>
      <c r="F41" s="40">
        <f t="shared" si="12"/>
        <v>420</v>
      </c>
      <c r="G41" s="40">
        <f t="shared" si="12"/>
        <v>420</v>
      </c>
      <c r="H41" s="40">
        <f t="shared" si="12"/>
        <v>420</v>
      </c>
      <c r="I41" s="40">
        <f t="shared" si="12"/>
        <v>420</v>
      </c>
      <c r="J41" s="40">
        <f t="shared" si="12"/>
        <v>420</v>
      </c>
      <c r="K41" s="40">
        <f t="shared" si="12"/>
        <v>420</v>
      </c>
      <c r="L41" s="40">
        <f t="shared" si="12"/>
        <v>420</v>
      </c>
      <c r="M41" s="40">
        <f t="shared" si="12"/>
        <v>420</v>
      </c>
      <c r="N41" s="41">
        <f t="shared" si="10"/>
        <v>5033.6000000000004</v>
      </c>
      <c r="O41" s="12">
        <f t="shared" si="11"/>
        <v>9.0073968318181222E-3</v>
      </c>
    </row>
    <row r="42" spans="1:15">
      <c r="A42" s="22" t="s">
        <v>81</v>
      </c>
      <c r="B42" s="24">
        <v>87.47</v>
      </c>
      <c r="C42" s="24">
        <v>96.96</v>
      </c>
      <c r="D42" s="30">
        <f>+[1]Rol!G14</f>
        <v>107.77777777777779</v>
      </c>
      <c r="E42" s="30">
        <f>+D42</f>
        <v>107.77777777777779</v>
      </c>
      <c r="F42" s="30">
        <f t="shared" si="12"/>
        <v>107.77777777777779</v>
      </c>
      <c r="G42" s="30">
        <f t="shared" si="12"/>
        <v>107.77777777777779</v>
      </c>
      <c r="H42" s="30">
        <f t="shared" si="12"/>
        <v>107.77777777777779</v>
      </c>
      <c r="I42" s="30">
        <f t="shared" si="12"/>
        <v>107.77777777777779</v>
      </c>
      <c r="J42" s="30">
        <f t="shared" si="12"/>
        <v>107.77777777777779</v>
      </c>
      <c r="K42" s="30">
        <f t="shared" si="12"/>
        <v>107.77777777777779</v>
      </c>
      <c r="L42" s="30">
        <f t="shared" si="12"/>
        <v>107.77777777777779</v>
      </c>
      <c r="M42" s="30">
        <f t="shared" si="12"/>
        <v>107.77777777777779</v>
      </c>
      <c r="N42" s="41">
        <f t="shared" si="10"/>
        <v>1262.2077777777781</v>
      </c>
      <c r="O42" s="12">
        <f t="shared" si="11"/>
        <v>2.2586630520207702E-3</v>
      </c>
    </row>
    <row r="43" spans="1:15">
      <c r="A43" s="22" t="s">
        <v>51</v>
      </c>
      <c r="B43" s="24">
        <v>0</v>
      </c>
      <c r="C43" s="24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250</v>
      </c>
      <c r="N43" s="41">
        <f t="shared" si="10"/>
        <v>250</v>
      </c>
      <c r="O43" s="12">
        <f t="shared" si="11"/>
        <v>4.4736355847793435E-4</v>
      </c>
    </row>
    <row r="44" spans="1:15">
      <c r="A44" s="22" t="s">
        <v>52</v>
      </c>
      <c r="B44" s="24">
        <v>131.29</v>
      </c>
      <c r="C44" s="24">
        <v>141.88999999999999</v>
      </c>
      <c r="D44" s="40">
        <f>+[1]Rol!E14</f>
        <v>140</v>
      </c>
      <c r="E44" s="40">
        <f>+D44</f>
        <v>140</v>
      </c>
      <c r="F44" s="40">
        <f t="shared" ref="F44:M44" si="13">+E44</f>
        <v>140</v>
      </c>
      <c r="G44" s="40">
        <f t="shared" si="13"/>
        <v>140</v>
      </c>
      <c r="H44" s="40">
        <f t="shared" si="13"/>
        <v>140</v>
      </c>
      <c r="I44" s="40">
        <f t="shared" si="13"/>
        <v>140</v>
      </c>
      <c r="J44" s="40">
        <f t="shared" si="13"/>
        <v>140</v>
      </c>
      <c r="K44" s="40">
        <f t="shared" si="13"/>
        <v>140</v>
      </c>
      <c r="L44" s="40">
        <f t="shared" si="13"/>
        <v>140</v>
      </c>
      <c r="M44" s="40">
        <f t="shared" si="13"/>
        <v>140</v>
      </c>
      <c r="N44" s="41">
        <f t="shared" si="10"/>
        <v>1673.1799999999998</v>
      </c>
      <c r="O44" s="12">
        <f t="shared" si="11"/>
        <v>2.9940790350964403E-3</v>
      </c>
    </row>
    <row r="45" spans="1:15">
      <c r="A45" s="22" t="s">
        <v>53</v>
      </c>
      <c r="B45" s="24">
        <v>100</v>
      </c>
      <c r="C45" s="24">
        <v>196.43</v>
      </c>
      <c r="D45" s="40">
        <f>+[1]Rol!D14</f>
        <v>135</v>
      </c>
      <c r="E45" s="40">
        <f t="shared" ref="E45:M45" si="14">+D45</f>
        <v>135</v>
      </c>
      <c r="F45" s="40">
        <f t="shared" si="14"/>
        <v>135</v>
      </c>
      <c r="G45" s="40">
        <f t="shared" si="14"/>
        <v>135</v>
      </c>
      <c r="H45" s="40">
        <f t="shared" si="14"/>
        <v>135</v>
      </c>
      <c r="I45" s="40">
        <f t="shared" si="14"/>
        <v>135</v>
      </c>
      <c r="J45" s="40">
        <f t="shared" si="14"/>
        <v>135</v>
      </c>
      <c r="K45" s="40">
        <f t="shared" si="14"/>
        <v>135</v>
      </c>
      <c r="L45" s="40">
        <f t="shared" si="14"/>
        <v>135</v>
      </c>
      <c r="M45" s="40">
        <f t="shared" si="14"/>
        <v>135</v>
      </c>
      <c r="N45" s="41">
        <f t="shared" si="10"/>
        <v>1646.43</v>
      </c>
      <c r="O45" s="12">
        <f t="shared" si="11"/>
        <v>2.9462111343393016E-3</v>
      </c>
    </row>
    <row r="46" spans="1:15">
      <c r="A46" s="22" t="s">
        <v>54</v>
      </c>
      <c r="B46" s="24">
        <v>385.43</v>
      </c>
      <c r="C46" s="24">
        <v>369.64</v>
      </c>
      <c r="D46" s="30">
        <v>369.64</v>
      </c>
      <c r="E46" s="30">
        <v>200</v>
      </c>
      <c r="F46" s="30">
        <v>200</v>
      </c>
      <c r="G46" s="30">
        <v>200</v>
      </c>
      <c r="H46" s="30">
        <v>200</v>
      </c>
      <c r="I46" s="30">
        <v>200</v>
      </c>
      <c r="J46" s="30">
        <v>200</v>
      </c>
      <c r="K46" s="30">
        <v>200</v>
      </c>
      <c r="L46" s="30">
        <v>200</v>
      </c>
      <c r="M46" s="30">
        <v>200</v>
      </c>
      <c r="N46" s="41">
        <f t="shared" si="10"/>
        <v>2924.71</v>
      </c>
      <c r="O46" s="12">
        <f t="shared" si="11"/>
        <v>5.2336346924639976E-3</v>
      </c>
    </row>
    <row r="47" spans="1:15">
      <c r="A47" s="22" t="s">
        <v>55</v>
      </c>
      <c r="B47" s="24">
        <v>31.5</v>
      </c>
      <c r="C47" s="24">
        <v>15.24</v>
      </c>
      <c r="D47" s="30">
        <v>15.24</v>
      </c>
      <c r="E47" s="30">
        <v>15.24</v>
      </c>
      <c r="F47" s="30">
        <v>15.24</v>
      </c>
      <c r="G47" s="30">
        <v>15.24</v>
      </c>
      <c r="H47" s="30">
        <v>15.24</v>
      </c>
      <c r="I47" s="30">
        <v>15.24</v>
      </c>
      <c r="J47" s="30">
        <v>15.24</v>
      </c>
      <c r="K47" s="30">
        <v>15.24</v>
      </c>
      <c r="L47" s="30">
        <v>15.24</v>
      </c>
      <c r="M47" s="30">
        <v>15.24</v>
      </c>
      <c r="N47" s="41">
        <f t="shared" si="10"/>
        <v>199.14000000000001</v>
      </c>
      <c r="O47" s="12">
        <f t="shared" si="11"/>
        <v>3.563519161411834E-4</v>
      </c>
    </row>
    <row r="48" spans="1:15">
      <c r="A48" s="22" t="s">
        <v>56</v>
      </c>
      <c r="B48" s="24">
        <v>1896.36</v>
      </c>
      <c r="C48" s="24">
        <v>1648.2</v>
      </c>
      <c r="D48" s="30">
        <v>2000</v>
      </c>
      <c r="E48" s="30">
        <v>2000</v>
      </c>
      <c r="F48" s="30">
        <v>2000</v>
      </c>
      <c r="G48" s="30">
        <v>2000</v>
      </c>
      <c r="H48" s="30">
        <v>2000</v>
      </c>
      <c r="I48" s="30">
        <v>2000</v>
      </c>
      <c r="J48" s="30">
        <v>2000</v>
      </c>
      <c r="K48" s="30">
        <v>2000</v>
      </c>
      <c r="L48" s="30">
        <v>2000</v>
      </c>
      <c r="M48" s="30">
        <v>2000</v>
      </c>
      <c r="N48" s="41">
        <f t="shared" si="10"/>
        <v>23544.559999999998</v>
      </c>
      <c r="O48" s="12">
        <f t="shared" si="11"/>
        <v>4.2131912577588929E-2</v>
      </c>
    </row>
    <row r="49" spans="1:15">
      <c r="A49" s="22" t="s">
        <v>57</v>
      </c>
      <c r="B49" s="24">
        <v>28.66</v>
      </c>
      <c r="C49" s="24">
        <v>26.5</v>
      </c>
      <c r="D49" s="30">
        <v>70</v>
      </c>
      <c r="E49" s="30">
        <v>70</v>
      </c>
      <c r="F49" s="30">
        <v>70</v>
      </c>
      <c r="G49" s="30">
        <v>70</v>
      </c>
      <c r="H49" s="30">
        <v>70</v>
      </c>
      <c r="I49" s="30">
        <v>70</v>
      </c>
      <c r="J49" s="30">
        <v>70</v>
      </c>
      <c r="K49" s="30">
        <v>70</v>
      </c>
      <c r="L49" s="30">
        <v>70</v>
      </c>
      <c r="M49" s="30">
        <v>70</v>
      </c>
      <c r="N49" s="41">
        <f t="shared" si="10"/>
        <v>755.16</v>
      </c>
      <c r="O49" s="12">
        <f t="shared" si="11"/>
        <v>1.3513242592807875E-3</v>
      </c>
    </row>
    <row r="50" spans="1:15">
      <c r="A50" s="22" t="s">
        <v>58</v>
      </c>
      <c r="B50" s="24">
        <v>80</v>
      </c>
      <c r="C50" s="24">
        <v>80</v>
      </c>
      <c r="D50" s="30">
        <v>60</v>
      </c>
      <c r="E50" s="30">
        <v>60</v>
      </c>
      <c r="F50" s="30">
        <v>60</v>
      </c>
      <c r="G50" s="30">
        <v>60</v>
      </c>
      <c r="H50" s="30">
        <v>60</v>
      </c>
      <c r="I50" s="30">
        <v>60</v>
      </c>
      <c r="J50" s="30">
        <v>60</v>
      </c>
      <c r="K50" s="30">
        <v>60</v>
      </c>
      <c r="L50" s="30">
        <v>60</v>
      </c>
      <c r="M50" s="30">
        <v>60</v>
      </c>
      <c r="N50" s="41">
        <f t="shared" si="10"/>
        <v>760</v>
      </c>
      <c r="O50" s="12">
        <f t="shared" si="11"/>
        <v>1.3599852177729203E-3</v>
      </c>
    </row>
    <row r="51" spans="1:15">
      <c r="A51" s="22" t="s">
        <v>59</v>
      </c>
      <c r="B51" s="24">
        <v>65</v>
      </c>
      <c r="C51" s="24">
        <v>65</v>
      </c>
      <c r="D51" s="30">
        <v>65</v>
      </c>
      <c r="E51" s="30">
        <v>65</v>
      </c>
      <c r="F51" s="30">
        <v>65</v>
      </c>
      <c r="G51" s="30">
        <v>65</v>
      </c>
      <c r="H51" s="30">
        <v>65</v>
      </c>
      <c r="I51" s="30">
        <v>65</v>
      </c>
      <c r="J51" s="30">
        <v>65</v>
      </c>
      <c r="K51" s="30">
        <v>65</v>
      </c>
      <c r="L51" s="30">
        <v>65</v>
      </c>
      <c r="M51" s="30">
        <v>65</v>
      </c>
      <c r="N51" s="41">
        <f t="shared" si="10"/>
        <v>780</v>
      </c>
      <c r="O51" s="12">
        <f t="shared" si="11"/>
        <v>1.3957743024511551E-3</v>
      </c>
    </row>
    <row r="52" spans="1:15">
      <c r="A52" s="22" t="s">
        <v>60</v>
      </c>
      <c r="B52" s="24">
        <v>240.49</v>
      </c>
      <c r="C52" s="24">
        <v>45</v>
      </c>
      <c r="D52" s="30">
        <f>85*2</f>
        <v>170</v>
      </c>
      <c r="E52" s="30">
        <v>90</v>
      </c>
      <c r="F52" s="30"/>
      <c r="G52" s="30">
        <v>90</v>
      </c>
      <c r="H52" s="30">
        <v>0</v>
      </c>
      <c r="I52" s="30">
        <v>90</v>
      </c>
      <c r="J52" s="30">
        <v>0</v>
      </c>
      <c r="K52" s="30">
        <v>90</v>
      </c>
      <c r="L52" s="30"/>
      <c r="M52" s="30">
        <v>90</v>
      </c>
      <c r="N52" s="41">
        <f t="shared" si="10"/>
        <v>905.49</v>
      </c>
      <c r="O52" s="12">
        <f t="shared" si="11"/>
        <v>1.6203329142647389E-3</v>
      </c>
    </row>
    <row r="53" spans="1:15">
      <c r="A53" s="22" t="s">
        <v>61</v>
      </c>
      <c r="B53" s="24">
        <v>0</v>
      </c>
      <c r="C53" s="24">
        <v>0</v>
      </c>
      <c r="D53" s="30"/>
      <c r="E53" s="30">
        <v>80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41">
        <f t="shared" si="10"/>
        <v>80</v>
      </c>
      <c r="O53" s="12">
        <f t="shared" si="11"/>
        <v>1.4315633871293899E-4</v>
      </c>
    </row>
    <row r="54" spans="1:15">
      <c r="A54" s="22" t="s">
        <v>62</v>
      </c>
      <c r="B54" s="24">
        <v>0</v>
      </c>
      <c r="C54" s="24">
        <v>0</v>
      </c>
      <c r="E54" s="40">
        <v>500</v>
      </c>
      <c r="F54" s="41"/>
      <c r="G54" s="30"/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41">
        <f t="shared" si="10"/>
        <v>500</v>
      </c>
      <c r="O54" s="12">
        <f t="shared" si="11"/>
        <v>8.9472711695586871E-4</v>
      </c>
    </row>
    <row r="55" spans="1:15">
      <c r="A55" s="22" t="s">
        <v>63</v>
      </c>
      <c r="B55" s="24">
        <v>48.5</v>
      </c>
      <c r="C55" s="24">
        <v>48.5</v>
      </c>
      <c r="D55" s="30">
        <v>348.5</v>
      </c>
      <c r="E55" s="30">
        <v>48.5</v>
      </c>
      <c r="F55" s="30">
        <v>48.5</v>
      </c>
      <c r="G55" s="30">
        <v>48.5</v>
      </c>
      <c r="H55" s="30">
        <v>48.5</v>
      </c>
      <c r="I55" s="30">
        <v>348.5</v>
      </c>
      <c r="J55" s="30">
        <v>48.5</v>
      </c>
      <c r="K55" s="30">
        <v>48.5</v>
      </c>
      <c r="L55" s="30">
        <v>348.5</v>
      </c>
      <c r="M55" s="30">
        <v>48.5</v>
      </c>
      <c r="N55" s="41">
        <f t="shared" si="10"/>
        <v>1482</v>
      </c>
      <c r="O55" s="12">
        <f t="shared" si="11"/>
        <v>2.6519711746571949E-3</v>
      </c>
    </row>
    <row r="56" spans="1:15">
      <c r="A56" s="22" t="s">
        <v>64</v>
      </c>
      <c r="B56" s="24">
        <v>0</v>
      </c>
      <c r="C56" s="24">
        <v>0</v>
      </c>
      <c r="D56" s="30">
        <v>125</v>
      </c>
      <c r="E56" s="30">
        <v>125</v>
      </c>
      <c r="F56" s="30">
        <v>125</v>
      </c>
      <c r="G56" s="30">
        <v>125</v>
      </c>
      <c r="H56" s="30">
        <v>125</v>
      </c>
      <c r="I56" s="30">
        <v>125</v>
      </c>
      <c r="J56" s="30">
        <v>125</v>
      </c>
      <c r="K56" s="30">
        <v>125</v>
      </c>
      <c r="L56" s="30">
        <v>125</v>
      </c>
      <c r="M56" s="30">
        <v>125</v>
      </c>
      <c r="N56" s="41">
        <f t="shared" si="10"/>
        <v>1250</v>
      </c>
      <c r="O56" s="12">
        <f t="shared" si="11"/>
        <v>2.2368177923896716E-3</v>
      </c>
    </row>
    <row r="57" spans="1:15">
      <c r="A57" s="22" t="s">
        <v>65</v>
      </c>
      <c r="B57" s="24">
        <v>1005.76</v>
      </c>
      <c r="C57" s="24">
        <v>135</v>
      </c>
      <c r="D57" s="30">
        <v>0</v>
      </c>
      <c r="E57" s="30"/>
      <c r="F57" s="41"/>
      <c r="G57" s="30"/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41">
        <f t="shared" si="10"/>
        <v>1140.76</v>
      </c>
      <c r="O57" s="12">
        <f t="shared" si="11"/>
        <v>2.0413378118771535E-3</v>
      </c>
    </row>
    <row r="58" spans="1:15">
      <c r="A58" s="22" t="s">
        <v>66</v>
      </c>
      <c r="B58" s="24">
        <v>60.86</v>
      </c>
      <c r="C58" s="24">
        <v>102.33</v>
      </c>
      <c r="D58" s="30">
        <v>100</v>
      </c>
      <c r="E58" s="30">
        <v>100</v>
      </c>
      <c r="F58" s="30">
        <v>100</v>
      </c>
      <c r="G58" s="30">
        <v>100</v>
      </c>
      <c r="H58" s="30">
        <v>100</v>
      </c>
      <c r="I58" s="30">
        <v>100</v>
      </c>
      <c r="J58" s="30">
        <v>100</v>
      </c>
      <c r="K58" s="30">
        <v>100</v>
      </c>
      <c r="L58" s="30">
        <v>100</v>
      </c>
      <c r="M58" s="30">
        <v>100</v>
      </c>
      <c r="N58" s="41">
        <f t="shared" si="10"/>
        <v>1163.19</v>
      </c>
      <c r="O58" s="12">
        <f t="shared" si="11"/>
        <v>2.081475270343794E-3</v>
      </c>
    </row>
    <row r="59" spans="1:15">
      <c r="A59" s="22" t="s">
        <v>67</v>
      </c>
      <c r="B59" s="24">
        <v>0</v>
      </c>
      <c r="C59" s="24">
        <v>0</v>
      </c>
      <c r="D59" s="40">
        <v>80</v>
      </c>
      <c r="E59" s="40">
        <v>80</v>
      </c>
      <c r="F59" s="40">
        <v>80</v>
      </c>
      <c r="G59" s="40">
        <v>80</v>
      </c>
      <c r="H59" s="40">
        <v>80</v>
      </c>
      <c r="I59" s="40">
        <v>80</v>
      </c>
      <c r="J59" s="40">
        <v>80</v>
      </c>
      <c r="K59" s="40">
        <v>80</v>
      </c>
      <c r="L59" s="40">
        <v>80</v>
      </c>
      <c r="M59" s="40">
        <v>80</v>
      </c>
      <c r="N59" s="41">
        <f t="shared" si="10"/>
        <v>800</v>
      </c>
      <c r="O59" s="12">
        <f t="shared" si="11"/>
        <v>1.4315633871293898E-3</v>
      </c>
    </row>
    <row r="60" spans="1:15">
      <c r="A60" s="22" t="s">
        <v>68</v>
      </c>
      <c r="B60" s="24">
        <v>0</v>
      </c>
      <c r="C60" s="24">
        <v>0</v>
      </c>
      <c r="D60" s="30">
        <v>0</v>
      </c>
      <c r="E60" s="30">
        <v>0</v>
      </c>
      <c r="F60" s="30"/>
      <c r="G60" s="30">
        <v>700</v>
      </c>
      <c r="H60" s="30">
        <v>0</v>
      </c>
      <c r="I60" s="30">
        <v>0</v>
      </c>
      <c r="J60" s="30">
        <v>0</v>
      </c>
      <c r="K60" s="30"/>
      <c r="L60" s="30">
        <v>0</v>
      </c>
      <c r="M60" s="30">
        <v>700</v>
      </c>
      <c r="N60" s="41">
        <f t="shared" si="10"/>
        <v>1400</v>
      </c>
      <c r="O60" s="12">
        <f t="shared" si="11"/>
        <v>2.5052359274764322E-3</v>
      </c>
    </row>
    <row r="61" spans="1:15">
      <c r="A61" s="22" t="s">
        <v>69</v>
      </c>
      <c r="B61" s="24">
        <v>0</v>
      </c>
      <c r="C61" s="24">
        <v>0</v>
      </c>
      <c r="D61" s="30">
        <v>100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41">
        <f t="shared" si="10"/>
        <v>100</v>
      </c>
      <c r="O61" s="12">
        <f t="shared" si="11"/>
        <v>1.7894542339117373E-4</v>
      </c>
    </row>
    <row r="62" spans="1:15">
      <c r="A62" s="22" t="s">
        <v>70</v>
      </c>
      <c r="B62" s="24">
        <v>40.82</v>
      </c>
      <c r="C62" s="24">
        <v>123.42</v>
      </c>
      <c r="D62" s="30">
        <v>1920</v>
      </c>
      <c r="E62" s="30"/>
      <c r="F62" s="30"/>
      <c r="G62" s="30"/>
      <c r="H62" s="30"/>
      <c r="I62" s="30"/>
      <c r="J62" s="30"/>
      <c r="K62" s="30"/>
      <c r="L62" s="30"/>
      <c r="M62" s="30"/>
      <c r="N62" s="41">
        <f t="shared" si="10"/>
        <v>2084.2399999999998</v>
      </c>
      <c r="O62" s="12">
        <f t="shared" si="11"/>
        <v>3.7296520924881989E-3</v>
      </c>
    </row>
    <row r="63" spans="1:15">
      <c r="A63" s="54" t="s">
        <v>71</v>
      </c>
      <c r="B63" s="24">
        <v>0</v>
      </c>
      <c r="C63" s="24">
        <v>0</v>
      </c>
      <c r="D63" s="30"/>
      <c r="E63" s="30"/>
      <c r="F63" s="30"/>
      <c r="G63" s="30"/>
      <c r="H63" s="30"/>
      <c r="I63" s="30"/>
      <c r="J63" s="30"/>
      <c r="K63" s="30"/>
      <c r="L63" s="30">
        <v>500</v>
      </c>
      <c r="M63" s="30">
        <v>500</v>
      </c>
      <c r="N63" s="41">
        <f t="shared" si="10"/>
        <v>1000</v>
      </c>
      <c r="O63" s="23">
        <f t="shared" si="11"/>
        <v>1.7894542339117374E-3</v>
      </c>
    </row>
    <row r="64" spans="1:15">
      <c r="A64" s="22" t="s">
        <v>72</v>
      </c>
      <c r="B64" s="24">
        <v>0</v>
      </c>
      <c r="C64" s="24">
        <v>1437.9</v>
      </c>
      <c r="D64" s="30">
        <v>4115.3599999999997</v>
      </c>
      <c r="E64" s="30">
        <v>250</v>
      </c>
      <c r="F64" s="30">
        <v>250</v>
      </c>
      <c r="G64" s="30">
        <v>250</v>
      </c>
      <c r="H64" s="30">
        <v>250</v>
      </c>
      <c r="I64" s="30">
        <v>250</v>
      </c>
      <c r="J64" s="30">
        <v>250</v>
      </c>
      <c r="K64" s="30">
        <v>250</v>
      </c>
      <c r="L64" s="30">
        <v>250</v>
      </c>
      <c r="M64" s="30">
        <v>250</v>
      </c>
      <c r="N64" s="41">
        <f t="shared" si="10"/>
        <v>7803.26</v>
      </c>
      <c r="O64" s="12">
        <f t="shared" si="11"/>
        <v>1.3963576645314104E-2</v>
      </c>
    </row>
    <row r="65" spans="1:17">
      <c r="A65" s="22"/>
      <c r="B65" s="30">
        <v>0</v>
      </c>
      <c r="C65" s="24">
        <v>0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>
        <f>B65+C65+D65+E65+F65+G65+H65+I65+J65+K65+L65+M65</f>
        <v>0</v>
      </c>
      <c r="O65" s="12"/>
    </row>
    <row r="66" spans="1:17">
      <c r="A66" s="55" t="s">
        <v>73</v>
      </c>
      <c r="B66" s="37">
        <f>+B67</f>
        <v>30.74</v>
      </c>
      <c r="C66" s="37">
        <f t="shared" ref="C66:M66" si="15">+C67</f>
        <v>87.2</v>
      </c>
      <c r="D66" s="37">
        <f t="shared" si="15"/>
        <v>50</v>
      </c>
      <c r="E66" s="37">
        <f t="shared" si="15"/>
        <v>50</v>
      </c>
      <c r="F66" s="37">
        <f t="shared" si="15"/>
        <v>50</v>
      </c>
      <c r="G66" s="37">
        <f t="shared" si="15"/>
        <v>50</v>
      </c>
      <c r="H66" s="37">
        <f t="shared" si="15"/>
        <v>50</v>
      </c>
      <c r="I66" s="37">
        <f t="shared" si="15"/>
        <v>50</v>
      </c>
      <c r="J66" s="37">
        <f t="shared" si="15"/>
        <v>50</v>
      </c>
      <c r="K66" s="37">
        <f t="shared" si="15"/>
        <v>50</v>
      </c>
      <c r="L66" s="37">
        <f t="shared" si="15"/>
        <v>50</v>
      </c>
      <c r="M66" s="37">
        <f t="shared" si="15"/>
        <v>50</v>
      </c>
      <c r="N66" s="37">
        <f>B66+C66+D66+E66+F66+G66+H66+I66+J66+K66+L66+M66</f>
        <v>617.94000000000005</v>
      </c>
      <c r="O66" s="56">
        <f>SUM(O67:O69)</f>
        <v>1.1057753493034191E-3</v>
      </c>
    </row>
    <row r="67" spans="1:17">
      <c r="A67" s="22" t="s">
        <v>74</v>
      </c>
      <c r="B67" s="24">
        <f>SUMIF([1]ene!M:M,A67,[1]ene!L:L)</f>
        <v>30.74</v>
      </c>
      <c r="C67" s="24">
        <f>SUMIF([1]feb!M:M,A67,[1]feb!L:L)</f>
        <v>87.2</v>
      </c>
      <c r="D67" s="40">
        <v>50</v>
      </c>
      <c r="E67" s="40">
        <v>50</v>
      </c>
      <c r="F67" s="40">
        <v>50</v>
      </c>
      <c r="G67" s="40">
        <v>50</v>
      </c>
      <c r="H67" s="40">
        <v>50</v>
      </c>
      <c r="I67" s="40">
        <v>50</v>
      </c>
      <c r="J67" s="40">
        <v>50</v>
      </c>
      <c r="K67" s="40">
        <v>50</v>
      </c>
      <c r="L67" s="40">
        <v>50</v>
      </c>
      <c r="M67" s="40">
        <v>50</v>
      </c>
      <c r="N67" s="30">
        <f>SUM(B67:M67)</f>
        <v>617.94000000000005</v>
      </c>
      <c r="O67" s="12">
        <f>N67/$N$13</f>
        <v>1.1057753493034191E-3</v>
      </c>
    </row>
    <row r="68" spans="1:17">
      <c r="A68" s="22" t="s">
        <v>75</v>
      </c>
      <c r="B68" s="24">
        <f>SUMIF([1]ene!M:M,A68,[1]ene!L:L)</f>
        <v>0</v>
      </c>
      <c r="C68" s="24">
        <f>SUMIF([1]feb!M:M,A68,[1]feb!L:L)</f>
        <v>0</v>
      </c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>
        <f>SUM(B68:M68)</f>
        <v>0</v>
      </c>
      <c r="O68" s="12">
        <f>N68/$N$13</f>
        <v>0</v>
      </c>
    </row>
    <row r="69" spans="1:17">
      <c r="A69" s="22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>
        <f>B69+C69+D69+E69+F69+G69+H69+I69+J69+K69+L69+M69</f>
        <v>0</v>
      </c>
      <c r="O69" s="12"/>
    </row>
    <row r="70" spans="1:17">
      <c r="A70" s="55" t="s">
        <v>76</v>
      </c>
      <c r="B70" s="37">
        <f t="shared" ref="B70:M70" si="16">SUM(B71:B74)</f>
        <v>4566.2299999999996</v>
      </c>
      <c r="C70" s="37">
        <f t="shared" si="16"/>
        <v>4531.51</v>
      </c>
      <c r="D70" s="37">
        <f t="shared" si="16"/>
        <v>4860.7806399999999</v>
      </c>
      <c r="E70" s="37">
        <f t="shared" si="16"/>
        <v>4186.7630079999999</v>
      </c>
      <c r="F70" s="37">
        <f t="shared" si="16"/>
        <v>4241.1950080000006</v>
      </c>
      <c r="G70" s="37">
        <f t="shared" si="16"/>
        <v>4701.7070080000003</v>
      </c>
      <c r="H70" s="37">
        <f t="shared" si="16"/>
        <v>4051.1150080000007</v>
      </c>
      <c r="I70" s="37">
        <f t="shared" si="16"/>
        <v>4136.6510080000007</v>
      </c>
      <c r="J70" s="37">
        <f t="shared" si="16"/>
        <v>4192.8110080000006</v>
      </c>
      <c r="K70" s="37">
        <f t="shared" si="16"/>
        <v>3799.6910079999993</v>
      </c>
      <c r="L70" s="37">
        <f t="shared" si="16"/>
        <v>3861.0350079999998</v>
      </c>
      <c r="M70" s="37">
        <f t="shared" si="16"/>
        <v>3993.2270079999998</v>
      </c>
      <c r="N70" s="37">
        <f>B70+C70+D70+E70+F70+G70+H70+I70+J70+K70+L70+M70</f>
        <v>51122.715712000005</v>
      </c>
      <c r="O70" s="38">
        <f>SUM(O71:O74)</f>
        <v>9.1481760079904495E-2</v>
      </c>
    </row>
    <row r="71" spans="1:17">
      <c r="A71" s="22" t="s">
        <v>77</v>
      </c>
      <c r="B71" s="24">
        <f>SUMIF([1]ene!M:M,A71,[1]ene!L:L)</f>
        <v>570.91999999999996</v>
      </c>
      <c r="C71" s="24">
        <f>SUMIF([1]feb!M:M,A71,[1]feb!L:L)</f>
        <v>0</v>
      </c>
      <c r="D71" s="40">
        <v>400</v>
      </c>
      <c r="E71" s="40">
        <v>400</v>
      </c>
      <c r="F71" s="40">
        <v>400</v>
      </c>
      <c r="G71" s="40">
        <v>400</v>
      </c>
      <c r="H71" s="40">
        <v>400</v>
      </c>
      <c r="I71" s="30">
        <v>400</v>
      </c>
      <c r="J71" s="30">
        <v>400</v>
      </c>
      <c r="K71" s="30">
        <v>400</v>
      </c>
      <c r="L71" s="30">
        <v>400</v>
      </c>
      <c r="M71" s="30">
        <v>400</v>
      </c>
      <c r="N71" s="30">
        <f>SUM(B71:M71)</f>
        <v>4570.92</v>
      </c>
      <c r="O71" s="12">
        <f>N71/$N$13</f>
        <v>8.1794521468718379E-3</v>
      </c>
    </row>
    <row r="72" spans="1:17">
      <c r="A72" s="57" t="s">
        <v>78</v>
      </c>
      <c r="B72" s="40">
        <v>3612.9</v>
      </c>
      <c r="C72" s="40">
        <v>4496.47</v>
      </c>
      <c r="D72" s="40">
        <f t="shared" ref="D72:M72" si="17">+((D15+D36+D66+D71)-(D37-D38-D39-D40-D41-D42-D43-D44-D45-D47-D48))*0.12*0.72</f>
        <v>4460.7806399999999</v>
      </c>
      <c r="E72" s="40">
        <f t="shared" si="17"/>
        <v>3786.7630080000004</v>
      </c>
      <c r="F72" s="40">
        <f t="shared" si="17"/>
        <v>3841.1950080000006</v>
      </c>
      <c r="G72" s="40">
        <f t="shared" si="17"/>
        <v>4301.7070080000003</v>
      </c>
      <c r="H72" s="40">
        <f t="shared" si="17"/>
        <v>3651.1150080000007</v>
      </c>
      <c r="I72" s="40">
        <f t="shared" si="17"/>
        <v>3736.6510080000003</v>
      </c>
      <c r="J72" s="40">
        <f t="shared" si="17"/>
        <v>3792.8110080000001</v>
      </c>
      <c r="K72" s="40">
        <f t="shared" si="17"/>
        <v>3399.6910079999993</v>
      </c>
      <c r="L72" s="40">
        <f t="shared" si="17"/>
        <v>3461.0350079999998</v>
      </c>
      <c r="M72" s="40">
        <f t="shared" si="17"/>
        <v>3593.2270079999998</v>
      </c>
      <c r="N72" s="30">
        <f>SUM(B72:M72)</f>
        <v>46134.345712000002</v>
      </c>
      <c r="O72" s="12">
        <f>N72/$N$13</f>
        <v>8.2555300263086204E-2</v>
      </c>
    </row>
    <row r="73" spans="1:17">
      <c r="A73" s="22" t="s">
        <v>76</v>
      </c>
      <c r="B73" s="24">
        <f>SUMIF([1]ene!M:M,A73,[1]ene!L:L)</f>
        <v>250.28000000000003</v>
      </c>
      <c r="C73" s="24">
        <f>SUMIF([1]feb!M:M,A73,[1]feb!L:L)</f>
        <v>35.04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/>
      <c r="K73" s="30">
        <v>0</v>
      </c>
      <c r="L73" s="30">
        <v>0</v>
      </c>
      <c r="M73" s="30"/>
      <c r="N73" s="30">
        <f>SUM(B73:M73)</f>
        <v>285.32000000000005</v>
      </c>
      <c r="O73" s="12">
        <f>N73/$N$13</f>
        <v>5.1056708201969699E-4</v>
      </c>
    </row>
    <row r="74" spans="1:17">
      <c r="A74" s="22" t="s">
        <v>79</v>
      </c>
      <c r="B74" s="24">
        <f>SUMIF([1]ene!M:M,A74,[1]ene!L:L)</f>
        <v>132.13</v>
      </c>
      <c r="C74" s="24">
        <f>SUMIF([1]feb!M:M,A74,[1]feb!L:L)</f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f>SUM(B74:M74)</f>
        <v>132.13</v>
      </c>
      <c r="O74" s="12">
        <f>N74/$N$13</f>
        <v>2.3644058792675785E-4</v>
      </c>
    </row>
    <row r="75" spans="1:17">
      <c r="A75" s="58"/>
      <c r="B75" s="59"/>
      <c r="C75" s="59"/>
      <c r="D75" s="59"/>
      <c r="E75" s="60"/>
      <c r="F75" s="61"/>
      <c r="G75" s="62"/>
      <c r="H75" s="62"/>
      <c r="I75" s="62"/>
      <c r="J75" s="62"/>
      <c r="K75" s="62"/>
      <c r="L75" s="62"/>
      <c r="M75" s="62"/>
      <c r="N75" s="62"/>
    </row>
    <row r="76" spans="1:17">
      <c r="A76" s="58"/>
      <c r="B76" s="59">
        <f t="shared" ref="B76:M76" si="18">B7-B13</f>
        <v>10503.780000000006</v>
      </c>
      <c r="C76" s="59">
        <f t="shared" si="18"/>
        <v>24084.368600000009</v>
      </c>
      <c r="D76" s="59">
        <f t="shared" si="18"/>
        <v>-9629.6684177777788</v>
      </c>
      <c r="E76" s="59">
        <f t="shared" si="18"/>
        <v>-1154.5207857777859</v>
      </c>
      <c r="F76" s="59">
        <f t="shared" si="18"/>
        <v>-1838.9527857777866</v>
      </c>
      <c r="G76" s="59">
        <f t="shared" si="18"/>
        <v>-7629.4647857777818</v>
      </c>
      <c r="H76" s="59">
        <f t="shared" si="18"/>
        <v>551.12721422221512</v>
      </c>
      <c r="I76" s="59">
        <f t="shared" si="18"/>
        <v>-524.40878577778494</v>
      </c>
      <c r="J76" s="59">
        <f t="shared" si="18"/>
        <v>-1230.5687857777812</v>
      </c>
      <c r="K76" s="59">
        <f t="shared" si="18"/>
        <v>3712.5512142222215</v>
      </c>
      <c r="L76" s="59">
        <f t="shared" si="18"/>
        <v>2941.2072142222241</v>
      </c>
      <c r="M76" s="59">
        <f t="shared" si="18"/>
        <v>1529.0152142222214</v>
      </c>
      <c r="N76" s="64">
        <f>SUM(B76:M76)</f>
        <v>21314.465110222198</v>
      </c>
      <c r="O76" s="65"/>
      <c r="P76" s="66"/>
      <c r="Q76" s="67"/>
    </row>
    <row r="77" spans="1:17">
      <c r="A77" s="58"/>
      <c r="B77" s="59"/>
      <c r="C77" s="59"/>
      <c r="D77" s="59"/>
      <c r="E77" s="60"/>
      <c r="F77" s="61"/>
      <c r="G77" s="62"/>
      <c r="H77" s="62"/>
      <c r="I77" s="62"/>
      <c r="J77" s="62"/>
      <c r="K77" s="62"/>
      <c r="L77" s="62"/>
      <c r="M77" s="62"/>
      <c r="N77" s="62"/>
    </row>
    <row r="78" spans="1:17">
      <c r="A78" s="58"/>
      <c r="B78" s="59">
        <f>+B76</f>
        <v>10503.780000000006</v>
      </c>
      <c r="C78" s="59">
        <f>+B78+C76</f>
        <v>34588.148600000015</v>
      </c>
      <c r="D78" s="59">
        <f>+C78+D76</f>
        <v>24958.480182222236</v>
      </c>
      <c r="E78" s="59">
        <f t="shared" ref="E78:M78" si="19">+D78+E76</f>
        <v>23803.95939644445</v>
      </c>
      <c r="F78" s="59">
        <f t="shared" si="19"/>
        <v>21965.006610666664</v>
      </c>
      <c r="G78" s="59">
        <f t="shared" si="19"/>
        <v>14335.541824888882</v>
      </c>
      <c r="H78" s="59">
        <f t="shared" si="19"/>
        <v>14886.669039111097</v>
      </c>
      <c r="I78" s="59">
        <f t="shared" si="19"/>
        <v>14362.260253333312</v>
      </c>
      <c r="J78" s="59">
        <f t="shared" si="19"/>
        <v>13131.691467555531</v>
      </c>
      <c r="K78" s="59">
        <f t="shared" si="19"/>
        <v>16844.242681777752</v>
      </c>
      <c r="L78" s="59">
        <f t="shared" si="19"/>
        <v>19785.449895999976</v>
      </c>
      <c r="M78" s="59">
        <f t="shared" si="19"/>
        <v>21314.465110222198</v>
      </c>
      <c r="N78" s="59"/>
      <c r="O78" s="65"/>
    </row>
    <row r="79" spans="1:17">
      <c r="A79" s="58"/>
      <c r="C79" s="59"/>
      <c r="D79" s="59"/>
      <c r="E79" s="60"/>
      <c r="F79" s="61"/>
      <c r="G79" s="62"/>
      <c r="H79" s="62"/>
      <c r="I79" s="62"/>
      <c r="J79" s="62"/>
      <c r="K79" s="62"/>
      <c r="L79" s="62"/>
      <c r="M79" s="62"/>
      <c r="N79" s="62"/>
    </row>
    <row r="80" spans="1:17">
      <c r="A80" s="5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</row>
    <row r="81" spans="1:16">
      <c r="A81" s="69"/>
      <c r="B81" s="68"/>
      <c r="C81" s="68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</row>
    <row r="82" spans="1:16">
      <c r="A82" s="69"/>
      <c r="B82" s="68"/>
      <c r="C82" s="68"/>
      <c r="D82" s="65"/>
      <c r="E82" s="71"/>
      <c r="F82" s="72"/>
    </row>
    <row r="83" spans="1:16">
      <c r="A83" s="69"/>
      <c r="B83" s="1"/>
      <c r="C83" s="65"/>
      <c r="D83" s="65"/>
      <c r="E83" s="71"/>
      <c r="F83" s="72"/>
    </row>
    <row r="84" spans="1:16">
      <c r="A84" s="69"/>
      <c r="B84" s="1"/>
      <c r="C84" s="65"/>
      <c r="D84" s="65"/>
      <c r="E84" s="71"/>
      <c r="F84" s="72"/>
    </row>
    <row r="85" spans="1:16">
      <c r="A85" s="69"/>
      <c r="B85" s="1"/>
      <c r="C85" s="65"/>
      <c r="D85" s="65"/>
      <c r="E85" s="71"/>
      <c r="F85" s="72"/>
    </row>
    <row r="86" spans="1:16" s="2" customFormat="1">
      <c r="A86" s="69"/>
      <c r="B86" s="1"/>
      <c r="C86" s="71"/>
      <c r="D86" s="65"/>
      <c r="E86" s="71"/>
      <c r="F86" s="73"/>
      <c r="O86" s="63"/>
      <c r="P86" s="1"/>
    </row>
    <row r="87" spans="1:16" s="2" customFormat="1" ht="12.75">
      <c r="A87" s="69"/>
      <c r="B87" s="1"/>
      <c r="C87" s="71"/>
      <c r="D87" s="71"/>
      <c r="E87" s="65"/>
      <c r="F87" s="74"/>
      <c r="H87" s="75"/>
      <c r="O87" s="63"/>
      <c r="P87" s="1"/>
    </row>
    <row r="88" spans="1:16" s="2" customFormat="1" ht="12.75">
      <c r="A88" s="69"/>
      <c r="B88" s="1"/>
      <c r="C88" s="65"/>
      <c r="D88" s="71"/>
      <c r="E88" s="71"/>
      <c r="F88" s="74"/>
      <c r="H88" s="75"/>
      <c r="O88" s="63"/>
      <c r="P88" s="1"/>
    </row>
    <row r="89" spans="1:16" s="2" customFormat="1" ht="12.75">
      <c r="A89" s="69"/>
      <c r="B89" s="1"/>
      <c r="C89" s="71"/>
      <c r="D89" s="71"/>
      <c r="E89" s="71"/>
      <c r="F89" s="73"/>
      <c r="H89" s="75"/>
      <c r="O89" s="63"/>
      <c r="P89" s="1"/>
    </row>
    <row r="90" spans="1:16" s="2" customFormat="1" ht="12.75">
      <c r="A90" s="69"/>
      <c r="B90" s="1"/>
      <c r="C90" s="65"/>
      <c r="D90" s="71"/>
      <c r="E90" s="71"/>
      <c r="F90" s="73"/>
      <c r="H90" s="75"/>
      <c r="O90" s="63"/>
      <c r="P90" s="1"/>
    </row>
    <row r="91" spans="1:16" s="2" customFormat="1" ht="12.75">
      <c r="A91" s="69"/>
      <c r="B91" s="1"/>
      <c r="C91" s="1"/>
      <c r="D91" s="71"/>
      <c r="E91" s="71"/>
      <c r="F91" s="73"/>
      <c r="H91" s="75"/>
      <c r="O91" s="63"/>
      <c r="P91" s="1"/>
    </row>
    <row r="92" spans="1:16" s="2" customFormat="1" ht="12.75">
      <c r="A92" s="69"/>
      <c r="B92" s="1"/>
      <c r="C92" s="1"/>
      <c r="D92" s="71"/>
      <c r="E92" s="71"/>
      <c r="F92" s="73"/>
      <c r="H92" s="75"/>
      <c r="O92" s="63"/>
      <c r="P92" s="1"/>
    </row>
    <row r="93" spans="1:16" s="2" customFormat="1" ht="12.75">
      <c r="A93" s="76"/>
      <c r="B93" s="77"/>
      <c r="C93" s="71"/>
      <c r="D93" s="71"/>
      <c r="E93" s="71"/>
      <c r="F93" s="73"/>
      <c r="H93" s="75"/>
      <c r="O93" s="63"/>
      <c r="P93" s="1"/>
    </row>
    <row r="94" spans="1:16" s="2" customFormat="1" ht="12.75">
      <c r="A94" s="78"/>
      <c r="B94" s="79"/>
      <c r="C94" s="80"/>
      <c r="D94" s="80"/>
      <c r="E94" s="80"/>
      <c r="F94" s="81"/>
      <c r="H94" s="75"/>
      <c r="O94" s="63"/>
      <c r="P94" s="1"/>
    </row>
    <row r="95" spans="1:16" s="2" customFormat="1">
      <c r="A95" s="58"/>
      <c r="B95" s="77"/>
      <c r="C95" s="71"/>
      <c r="D95" s="71"/>
      <c r="E95" s="71"/>
      <c r="F95" s="73"/>
      <c r="O95" s="63"/>
      <c r="P95" s="1"/>
    </row>
    <row r="96" spans="1:16" s="2" customFormat="1">
      <c r="A96" s="78"/>
      <c r="B96" s="79"/>
      <c r="C96" s="80"/>
      <c r="D96" s="80"/>
      <c r="E96" s="80"/>
      <c r="F96" s="81"/>
      <c r="O96" s="63"/>
      <c r="P96" s="1"/>
    </row>
    <row r="97" spans="1:16" s="2" customFormat="1">
      <c r="A97" s="58"/>
      <c r="B97" s="77"/>
      <c r="C97" s="71"/>
      <c r="D97" s="71"/>
      <c r="E97" s="71"/>
      <c r="F97" s="73"/>
      <c r="O97" s="63"/>
      <c r="P97" s="1"/>
    </row>
    <row r="98" spans="1:16" s="2" customFormat="1">
      <c r="A98" s="58"/>
      <c r="B98" s="77"/>
      <c r="C98" s="71"/>
      <c r="D98" s="71"/>
      <c r="E98" s="71"/>
      <c r="F98" s="73"/>
      <c r="O98" s="63"/>
      <c r="P98" s="1"/>
    </row>
    <row r="99" spans="1:16" s="2" customFormat="1">
      <c r="A99" s="58"/>
      <c r="B99" s="77"/>
      <c r="C99" s="65"/>
      <c r="D99" s="65"/>
      <c r="E99" s="65"/>
      <c r="F99" s="74"/>
      <c r="O99" s="63"/>
      <c r="P99" s="1"/>
    </row>
    <row r="100" spans="1:16" s="2" customFormat="1">
      <c r="A100" s="58"/>
      <c r="B100" s="77"/>
      <c r="C100" s="71"/>
      <c r="D100" s="65"/>
      <c r="E100" s="71"/>
      <c r="F100" s="73"/>
      <c r="O100" s="63"/>
      <c r="P100" s="1"/>
    </row>
    <row r="101" spans="1:16" s="2" customFormat="1">
      <c r="A101" s="58"/>
      <c r="B101" s="77"/>
      <c r="C101" s="65"/>
      <c r="D101" s="65"/>
      <c r="E101" s="71"/>
      <c r="F101" s="74"/>
      <c r="O101" s="63"/>
      <c r="P101" s="1"/>
    </row>
    <row r="102" spans="1:16" s="2" customFormat="1">
      <c r="A102" s="58"/>
      <c r="B102" s="77"/>
      <c r="C102" s="65"/>
      <c r="D102" s="65"/>
      <c r="E102" s="71"/>
      <c r="F102" s="73"/>
      <c r="O102" s="63"/>
      <c r="P102" s="1"/>
    </row>
    <row r="103" spans="1:16" s="2" customFormat="1">
      <c r="A103" s="58"/>
      <c r="B103" s="77"/>
      <c r="C103" s="71"/>
      <c r="D103" s="65"/>
      <c r="E103" s="65"/>
      <c r="F103" s="73"/>
      <c r="O103" s="63"/>
      <c r="P103" s="1"/>
    </row>
    <row r="104" spans="1:16" s="2" customFormat="1">
      <c r="A104" s="58"/>
      <c r="B104" s="77"/>
      <c r="C104" s="65"/>
      <c r="D104" s="71"/>
      <c r="E104" s="71"/>
      <c r="F104" s="73"/>
      <c r="O104" s="63"/>
      <c r="P104" s="1"/>
    </row>
    <row r="105" spans="1:16" s="2" customFormat="1">
      <c r="A105" s="58"/>
      <c r="B105" s="77"/>
      <c r="C105" s="71"/>
      <c r="D105" s="71"/>
      <c r="E105" s="71"/>
      <c r="F105" s="73"/>
      <c r="O105" s="63"/>
      <c r="P105" s="1"/>
    </row>
    <row r="106" spans="1:16" s="2" customFormat="1">
      <c r="A106" s="58"/>
      <c r="B106" s="77"/>
      <c r="C106" s="71"/>
      <c r="D106" s="65"/>
      <c r="E106" s="71"/>
      <c r="F106" s="73"/>
      <c r="O106" s="63"/>
      <c r="P106" s="1"/>
    </row>
    <row r="107" spans="1:16" s="2" customFormat="1">
      <c r="A107" s="58"/>
      <c r="B107" s="77"/>
      <c r="C107" s="65"/>
      <c r="D107" s="65"/>
      <c r="E107" s="71"/>
      <c r="F107" s="74"/>
      <c r="O107" s="63"/>
      <c r="P107" s="1"/>
    </row>
    <row r="108" spans="1:16" s="2" customFormat="1">
      <c r="A108" s="58"/>
      <c r="B108" s="77"/>
      <c r="C108" s="71"/>
      <c r="D108" s="71"/>
      <c r="E108" s="71"/>
      <c r="F108" s="74"/>
      <c r="O108" s="63"/>
      <c r="P108" s="1"/>
    </row>
    <row r="109" spans="1:16" s="2" customFormat="1">
      <c r="A109" s="58"/>
      <c r="B109" s="77"/>
      <c r="C109" s="65"/>
      <c r="D109" s="65"/>
      <c r="E109" s="71"/>
      <c r="F109" s="74"/>
      <c r="O109" s="63"/>
      <c r="P109" s="1"/>
    </row>
    <row r="110" spans="1:16" s="2" customFormat="1">
      <c r="A110" s="58"/>
      <c r="B110" s="77"/>
      <c r="C110" s="71"/>
      <c r="D110" s="65"/>
      <c r="E110" s="65"/>
      <c r="F110" s="74"/>
      <c r="O110" s="63"/>
      <c r="P110" s="1"/>
    </row>
    <row r="111" spans="1:16" s="2" customFormat="1">
      <c r="A111" s="58"/>
      <c r="B111" s="77"/>
      <c r="C111" s="71"/>
      <c r="D111" s="71"/>
      <c r="E111" s="71"/>
      <c r="F111" s="73"/>
      <c r="O111" s="63"/>
      <c r="P111" s="1"/>
    </row>
    <row r="112" spans="1:16" s="2" customFormat="1">
      <c r="A112" s="58"/>
      <c r="B112" s="77"/>
      <c r="C112" s="65"/>
      <c r="D112" s="71"/>
      <c r="E112" s="65"/>
      <c r="F112" s="73"/>
      <c r="O112" s="63"/>
      <c r="P112" s="1"/>
    </row>
    <row r="113" spans="1:16" s="2" customFormat="1">
      <c r="A113" s="58"/>
      <c r="B113" s="77"/>
      <c r="C113" s="71"/>
      <c r="D113" s="71"/>
      <c r="E113" s="71"/>
      <c r="F113" s="73"/>
      <c r="O113" s="63"/>
      <c r="P113" s="1"/>
    </row>
    <row r="114" spans="1:16" s="2" customFormat="1">
      <c r="A114" s="58"/>
      <c r="B114" s="77"/>
      <c r="C114" s="65"/>
      <c r="D114" s="65"/>
      <c r="E114" s="71"/>
      <c r="F114" s="74"/>
      <c r="O114" s="63"/>
      <c r="P114" s="1"/>
    </row>
    <row r="115" spans="1:16" s="2" customFormat="1">
      <c r="A115" s="78"/>
      <c r="B115" s="79"/>
      <c r="C115" s="80"/>
      <c r="D115" s="80"/>
      <c r="E115" s="80"/>
      <c r="F115" s="81"/>
      <c r="O115" s="63"/>
      <c r="P115" s="1"/>
    </row>
    <row r="116" spans="1:16" s="2" customFormat="1">
      <c r="A116" s="58"/>
      <c r="B116" s="77"/>
      <c r="C116" s="71"/>
      <c r="D116" s="71"/>
      <c r="E116" s="71"/>
      <c r="F116" s="73"/>
      <c r="O116" s="63"/>
      <c r="P116" s="1"/>
    </row>
    <row r="117" spans="1:16" s="2" customFormat="1">
      <c r="A117" s="58"/>
      <c r="B117" s="77"/>
      <c r="C117" s="71"/>
      <c r="D117" s="71"/>
      <c r="E117" s="71"/>
      <c r="F117" s="73"/>
      <c r="O117" s="63"/>
      <c r="P117" s="1"/>
    </row>
    <row r="118" spans="1:16" s="2" customFormat="1">
      <c r="A118" s="58"/>
      <c r="B118" s="77"/>
      <c r="C118" s="65"/>
      <c r="D118" s="65"/>
      <c r="E118" s="65"/>
      <c r="F118" s="74"/>
      <c r="O118" s="63"/>
      <c r="P118" s="1"/>
    </row>
    <row r="119" spans="1:16" s="2" customFormat="1">
      <c r="A119" s="58"/>
      <c r="B119" s="77"/>
      <c r="C119" s="71"/>
      <c r="D119" s="71"/>
      <c r="E119" s="71"/>
      <c r="F119" s="73"/>
      <c r="O119" s="63"/>
      <c r="P119" s="1"/>
    </row>
    <row r="120" spans="1:16" s="2" customFormat="1">
      <c r="A120" s="58"/>
      <c r="B120" s="77"/>
      <c r="C120" s="71"/>
      <c r="D120" s="71"/>
      <c r="E120" s="71"/>
      <c r="F120" s="73"/>
      <c r="O120" s="63"/>
      <c r="P120" s="1"/>
    </row>
    <row r="121" spans="1:16" s="2" customFormat="1">
      <c r="A121" s="58"/>
      <c r="B121" s="77"/>
      <c r="C121" s="71"/>
      <c r="D121" s="71"/>
      <c r="E121" s="71"/>
      <c r="F121" s="73"/>
      <c r="O121" s="63"/>
      <c r="P121" s="1"/>
    </row>
    <row r="122" spans="1:16" s="2" customFormat="1">
      <c r="A122" s="58"/>
      <c r="B122" s="77"/>
      <c r="C122" s="65"/>
      <c r="D122" s="71"/>
      <c r="E122" s="65"/>
      <c r="F122" s="74"/>
      <c r="O122" s="63"/>
      <c r="P122" s="1"/>
    </row>
    <row r="123" spans="1:16" s="2" customFormat="1">
      <c r="A123" s="58"/>
      <c r="B123" s="77"/>
      <c r="C123" s="71"/>
      <c r="D123" s="65"/>
      <c r="E123" s="71"/>
      <c r="F123" s="74"/>
      <c r="O123" s="63"/>
      <c r="P123" s="1"/>
    </row>
    <row r="124" spans="1:16" s="2" customFormat="1">
      <c r="A124" s="58"/>
      <c r="B124" s="77"/>
      <c r="C124" s="65"/>
      <c r="D124" s="65"/>
      <c r="E124" s="71"/>
      <c r="F124" s="73"/>
      <c r="O124" s="63"/>
      <c r="P124" s="1"/>
    </row>
    <row r="125" spans="1:16" s="2" customFormat="1">
      <c r="A125" s="58"/>
      <c r="B125" s="77"/>
      <c r="C125" s="65"/>
      <c r="D125" s="65"/>
      <c r="E125" s="71"/>
      <c r="F125" s="74"/>
      <c r="O125" s="63"/>
      <c r="P125" s="1"/>
    </row>
    <row r="126" spans="1:16" s="2" customFormat="1">
      <c r="A126" s="58"/>
      <c r="B126" s="77"/>
      <c r="C126" s="71"/>
      <c r="D126" s="71"/>
      <c r="E126" s="71"/>
      <c r="F126" s="74"/>
      <c r="O126" s="63"/>
      <c r="P126" s="1"/>
    </row>
    <row r="127" spans="1:16" s="2" customFormat="1">
      <c r="A127" s="58"/>
      <c r="B127" s="77"/>
      <c r="C127" s="71"/>
      <c r="D127" s="71"/>
      <c r="E127" s="71"/>
      <c r="F127" s="73"/>
      <c r="O127" s="63"/>
      <c r="P127" s="1"/>
    </row>
    <row r="128" spans="1:16" s="2" customFormat="1">
      <c r="A128" s="58"/>
      <c r="B128" s="77"/>
      <c r="C128" s="71"/>
      <c r="D128" s="65"/>
      <c r="E128" s="71"/>
      <c r="F128" s="73"/>
      <c r="O128" s="63"/>
      <c r="P128" s="1"/>
    </row>
    <row r="129" spans="1:16" s="2" customFormat="1">
      <c r="A129" s="58"/>
      <c r="B129" s="77"/>
      <c r="C129" s="71"/>
      <c r="D129" s="65"/>
      <c r="E129" s="65"/>
      <c r="F129" s="74"/>
      <c r="O129" s="63"/>
      <c r="P129" s="1"/>
    </row>
    <row r="130" spans="1:16" s="2" customFormat="1">
      <c r="A130" s="58"/>
      <c r="B130" s="77"/>
      <c r="C130" s="71"/>
      <c r="D130" s="65"/>
      <c r="E130" s="65"/>
      <c r="F130" s="74"/>
      <c r="O130" s="63"/>
      <c r="P130" s="1"/>
    </row>
    <row r="131" spans="1:16" s="2" customFormat="1">
      <c r="A131" s="58"/>
      <c r="B131" s="77"/>
      <c r="C131" s="65"/>
      <c r="D131" s="71"/>
      <c r="E131" s="71"/>
      <c r="F131" s="73"/>
      <c r="O131" s="63"/>
      <c r="P131" s="1"/>
    </row>
    <row r="132" spans="1:16" s="2" customFormat="1">
      <c r="A132" s="58"/>
      <c r="B132" s="77"/>
      <c r="C132" s="65"/>
      <c r="D132" s="65"/>
      <c r="E132" s="65"/>
      <c r="F132" s="74"/>
      <c r="O132" s="63"/>
      <c r="P132" s="1"/>
    </row>
    <row r="133" spans="1:16" s="2" customFormat="1">
      <c r="A133" s="58"/>
      <c r="B133" s="77"/>
      <c r="C133" s="65"/>
      <c r="D133" s="65"/>
      <c r="E133" s="71"/>
      <c r="F133" s="73"/>
      <c r="O133" s="63"/>
      <c r="P133" s="1"/>
    </row>
    <row r="134" spans="1:16" s="2" customFormat="1">
      <c r="A134" s="58"/>
      <c r="B134" s="77"/>
      <c r="C134" s="65"/>
      <c r="D134" s="65"/>
      <c r="E134" s="71"/>
      <c r="F134" s="74"/>
      <c r="O134" s="63"/>
      <c r="P134" s="1"/>
    </row>
    <row r="135" spans="1:16" s="2" customFormat="1">
      <c r="A135" s="58"/>
      <c r="B135" s="77"/>
      <c r="C135" s="71"/>
      <c r="D135" s="65"/>
      <c r="E135" s="71"/>
      <c r="F135" s="73"/>
      <c r="O135" s="63"/>
      <c r="P135" s="1"/>
    </row>
    <row r="136" spans="1:16" s="2" customFormat="1">
      <c r="A136" s="58"/>
      <c r="B136" s="77"/>
      <c r="C136" s="71"/>
      <c r="D136" s="71"/>
      <c r="E136" s="71"/>
      <c r="F136" s="74"/>
      <c r="O136" s="63"/>
      <c r="P136" s="1"/>
    </row>
    <row r="137" spans="1:16" s="2" customFormat="1">
      <c r="A137" s="58"/>
      <c r="B137" s="77"/>
      <c r="C137" s="71"/>
      <c r="D137" s="65"/>
      <c r="E137" s="65"/>
      <c r="F137" s="74"/>
      <c r="O137" s="63"/>
      <c r="P137" s="1"/>
    </row>
    <row r="138" spans="1:16" s="2" customFormat="1">
      <c r="A138" s="58"/>
      <c r="B138" s="77"/>
      <c r="C138" s="71"/>
      <c r="D138" s="65"/>
      <c r="E138" s="71"/>
      <c r="F138" s="73"/>
      <c r="O138" s="63"/>
      <c r="P138" s="1"/>
    </row>
    <row r="139" spans="1:16" s="2" customFormat="1">
      <c r="A139" s="58"/>
      <c r="B139" s="77"/>
      <c r="C139" s="71"/>
      <c r="D139" s="71"/>
      <c r="E139" s="71"/>
      <c r="F139" s="73"/>
      <c r="O139" s="63"/>
      <c r="P139" s="1"/>
    </row>
    <row r="140" spans="1:16" s="2" customFormat="1">
      <c r="A140" s="58"/>
      <c r="B140" s="77"/>
      <c r="C140" s="65"/>
      <c r="D140" s="65"/>
      <c r="E140" s="65"/>
      <c r="F140" s="74"/>
      <c r="O140" s="63"/>
      <c r="P140" s="1"/>
    </row>
    <row r="141" spans="1:16" s="2" customFormat="1">
      <c r="A141" s="58"/>
      <c r="B141" s="77"/>
      <c r="C141" s="65"/>
      <c r="D141" s="65"/>
      <c r="E141" s="65"/>
      <c r="F141" s="74"/>
      <c r="O141" s="63"/>
      <c r="P141" s="1"/>
    </row>
    <row r="142" spans="1:16" s="2" customFormat="1">
      <c r="A142" s="58"/>
      <c r="B142" s="77"/>
      <c r="C142" s="65"/>
      <c r="D142" s="65"/>
      <c r="E142" s="65"/>
      <c r="F142" s="74"/>
      <c r="O142" s="63"/>
      <c r="P142" s="1"/>
    </row>
    <row r="143" spans="1:16" s="2" customFormat="1">
      <c r="A143" s="58"/>
      <c r="B143" s="77"/>
      <c r="C143" s="65"/>
      <c r="D143" s="65"/>
      <c r="E143" s="65"/>
      <c r="F143" s="74"/>
      <c r="O143" s="63"/>
      <c r="P143" s="1"/>
    </row>
    <row r="144" spans="1:16" s="2" customFormat="1">
      <c r="A144" s="58"/>
      <c r="B144" s="77"/>
      <c r="C144" s="65"/>
      <c r="D144" s="65"/>
      <c r="E144" s="65"/>
      <c r="F144" s="74"/>
      <c r="O144" s="63"/>
      <c r="P144" s="1"/>
    </row>
    <row r="145" spans="1:16" s="2" customFormat="1">
      <c r="A145" s="58"/>
      <c r="B145" s="77"/>
      <c r="C145" s="65"/>
      <c r="D145" s="65"/>
      <c r="E145" s="71"/>
      <c r="F145" s="73"/>
      <c r="O145" s="63"/>
      <c r="P145" s="1"/>
    </row>
    <row r="146" spans="1:16" s="2" customFormat="1">
      <c r="A146" s="78"/>
      <c r="B146" s="79"/>
      <c r="C146" s="80"/>
      <c r="D146" s="80"/>
      <c r="E146" s="80"/>
      <c r="F146" s="81"/>
      <c r="O146" s="63"/>
      <c r="P146" s="1"/>
    </row>
    <row r="147" spans="1:16" s="2" customFormat="1">
      <c r="A147" s="58"/>
      <c r="B147" s="77"/>
      <c r="C147" s="71"/>
      <c r="D147" s="71"/>
      <c r="E147" s="71"/>
      <c r="F147" s="73"/>
      <c r="O147" s="63"/>
      <c r="P147" s="1"/>
    </row>
    <row r="148" spans="1:16" s="2" customFormat="1">
      <c r="A148" s="58"/>
      <c r="B148" s="77"/>
      <c r="C148" s="71"/>
      <c r="D148" s="65"/>
      <c r="E148" s="71"/>
      <c r="F148" s="73"/>
      <c r="O148" s="63"/>
      <c r="P148" s="1"/>
    </row>
    <row r="149" spans="1:16" s="2" customFormat="1">
      <c r="A149" s="58"/>
      <c r="B149" s="79"/>
      <c r="C149" s="80"/>
      <c r="D149" s="80"/>
      <c r="E149" s="80"/>
      <c r="F149" s="81"/>
      <c r="O149" s="63"/>
      <c r="P149" s="1"/>
    </row>
    <row r="150" spans="1:16" s="2" customFormat="1">
      <c r="A150" s="58"/>
      <c r="B150" s="77"/>
      <c r="C150" s="71"/>
      <c r="D150" s="71"/>
      <c r="E150" s="71"/>
      <c r="F150" s="73"/>
      <c r="O150" s="63"/>
      <c r="P150" s="1"/>
    </row>
    <row r="151" spans="1:16" s="2" customFormat="1">
      <c r="A151" s="58"/>
      <c r="B151" s="79"/>
      <c r="C151" s="80"/>
      <c r="D151" s="80"/>
      <c r="E151" s="80"/>
      <c r="F151" s="81"/>
      <c r="O151" s="63"/>
      <c r="P151" s="1"/>
    </row>
    <row r="152" spans="1:16" s="2" customFormat="1">
      <c r="A152" s="58"/>
      <c r="B152" s="77"/>
      <c r="C152" s="71"/>
      <c r="D152" s="71"/>
      <c r="E152" s="71"/>
      <c r="F152" s="73"/>
      <c r="O152" s="63"/>
      <c r="P152" s="1"/>
    </row>
    <row r="153" spans="1:16" s="2" customFormat="1">
      <c r="A153" s="58"/>
      <c r="B153" s="77"/>
      <c r="C153" s="71"/>
      <c r="D153" s="65"/>
      <c r="E153" s="71"/>
      <c r="F153" s="73"/>
      <c r="O153" s="63"/>
      <c r="P153" s="1"/>
    </row>
    <row r="154" spans="1:16" s="2" customFormat="1">
      <c r="A154" s="58"/>
      <c r="B154" s="77"/>
      <c r="C154" s="71"/>
      <c r="D154" s="71"/>
      <c r="E154" s="71"/>
      <c r="F154" s="73"/>
      <c r="O154" s="63"/>
      <c r="P154" s="1"/>
    </row>
    <row r="155" spans="1:16" s="2" customFormat="1">
      <c r="A155" s="58"/>
      <c r="B155" s="77"/>
      <c r="C155" s="65"/>
      <c r="D155" s="65"/>
      <c r="E155" s="71"/>
      <c r="F155" s="74"/>
      <c r="O155" s="63"/>
      <c r="P155" s="1"/>
    </row>
    <row r="156" spans="1:16" s="2" customFormat="1">
      <c r="A156" s="58"/>
      <c r="B156" s="77"/>
      <c r="C156" s="65"/>
      <c r="D156" s="65"/>
      <c r="E156" s="71"/>
      <c r="F156" s="74"/>
      <c r="O156" s="63"/>
      <c r="P156" s="1"/>
    </row>
    <row r="157" spans="1:16" s="2" customFormat="1">
      <c r="A157" s="78"/>
      <c r="B157" s="79"/>
      <c r="C157" s="79"/>
      <c r="D157" s="79"/>
      <c r="E157" s="79"/>
      <c r="F157" s="79"/>
      <c r="O157" s="63"/>
      <c r="P157" s="1"/>
    </row>
    <row r="158" spans="1:16" s="2" customFormat="1">
      <c r="A158" s="58"/>
      <c r="B158" s="82"/>
      <c r="C158" s="83"/>
      <c r="D158" s="83"/>
      <c r="E158" s="83"/>
      <c r="F158" s="83"/>
      <c r="O158" s="63"/>
      <c r="P158" s="1"/>
    </row>
    <row r="159" spans="1:16" s="2" customFormat="1">
      <c r="A159" s="78"/>
      <c r="B159" s="79"/>
      <c r="C159" s="80"/>
      <c r="D159" s="80"/>
      <c r="E159" s="80"/>
      <c r="F159" s="81"/>
      <c r="O159" s="63"/>
      <c r="P159" s="1"/>
    </row>
    <row r="160" spans="1:16" s="2" customFormat="1">
      <c r="A160" s="58"/>
      <c r="B160" s="84"/>
      <c r="C160" s="80"/>
      <c r="D160" s="80"/>
      <c r="E160" s="80"/>
      <c r="F160" s="81"/>
      <c r="O160" s="63"/>
      <c r="P160" s="1"/>
    </row>
    <row r="161" spans="1:16" s="2" customFormat="1">
      <c r="A161" s="58"/>
      <c r="B161" s="79"/>
      <c r="C161" s="79"/>
      <c r="D161" s="79"/>
      <c r="E161" s="79"/>
      <c r="F161" s="79"/>
      <c r="O161" s="63"/>
      <c r="P161" s="1"/>
    </row>
    <row r="162" spans="1:16" s="2" customFormat="1">
      <c r="A162" s="78"/>
      <c r="B162" s="79"/>
      <c r="C162" s="79"/>
      <c r="D162" s="79"/>
      <c r="E162" s="79"/>
      <c r="F162" s="79"/>
      <c r="O162" s="63"/>
      <c r="P162" s="1"/>
    </row>
    <row r="163" spans="1:16" s="2" customFormat="1">
      <c r="A163" s="78"/>
      <c r="B163" s="79"/>
      <c r="C163" s="79"/>
      <c r="D163" s="79"/>
      <c r="E163" s="79"/>
      <c r="F163" s="79"/>
      <c r="O163" s="63"/>
      <c r="P163" s="1"/>
    </row>
    <row r="164" spans="1:16" s="2" customFormat="1">
      <c r="A164" s="78"/>
      <c r="B164" s="79"/>
      <c r="C164" s="79"/>
      <c r="D164" s="79"/>
      <c r="E164" s="79"/>
      <c r="F164" s="79"/>
      <c r="O164" s="63"/>
      <c r="P164" s="1"/>
    </row>
    <row r="165" spans="1:16" s="2" customFormat="1">
      <c r="A165" s="78"/>
      <c r="B165" s="79"/>
      <c r="C165" s="80"/>
      <c r="D165" s="80"/>
      <c r="E165" s="80"/>
      <c r="F165" s="79"/>
      <c r="O165" s="63"/>
      <c r="P165" s="1"/>
    </row>
    <row r="166" spans="1:16" s="2" customFormat="1">
      <c r="A166" s="78"/>
      <c r="B166" s="79"/>
      <c r="C166" s="80"/>
      <c r="D166" s="80"/>
      <c r="E166" s="80"/>
      <c r="F166" s="79"/>
      <c r="O166" s="63"/>
      <c r="P166" s="1"/>
    </row>
    <row r="167" spans="1:16" s="2" customFormat="1">
      <c r="A167" s="78"/>
      <c r="B167" s="79"/>
      <c r="C167" s="80"/>
      <c r="D167" s="80"/>
      <c r="E167" s="80"/>
      <c r="F167" s="79"/>
      <c r="O167" s="63"/>
      <c r="P167" s="1"/>
    </row>
    <row r="168" spans="1:16" s="2" customFormat="1">
      <c r="A168" s="78"/>
      <c r="B168" s="79"/>
      <c r="C168" s="80"/>
      <c r="D168" s="80"/>
      <c r="E168" s="80"/>
      <c r="F168" s="79"/>
      <c r="O168" s="63"/>
      <c r="P168" s="1"/>
    </row>
    <row r="169" spans="1:16" s="2" customFormat="1">
      <c r="A169" s="78"/>
      <c r="B169" s="79"/>
      <c r="C169" s="79"/>
      <c r="D169" s="79"/>
      <c r="E169" s="79"/>
      <c r="F169" s="79"/>
      <c r="O169" s="63"/>
      <c r="P169" s="1"/>
    </row>
    <row r="170" spans="1:16" s="2" customFormat="1">
      <c r="A170" s="78"/>
      <c r="B170" s="79"/>
      <c r="C170" s="79"/>
      <c r="D170" s="79"/>
      <c r="E170" s="79"/>
      <c r="F170" s="79"/>
      <c r="O170" s="63"/>
      <c r="P170" s="1"/>
    </row>
    <row r="171" spans="1:16" s="2" customFormat="1">
      <c r="A171" s="78"/>
      <c r="B171" s="79"/>
      <c r="C171" s="79"/>
      <c r="D171" s="79"/>
      <c r="E171" s="79"/>
      <c r="F171" s="79"/>
      <c r="O171" s="63"/>
      <c r="P171" s="1"/>
    </row>
    <row r="172" spans="1:16" s="2" customFormat="1">
      <c r="A172" s="78"/>
      <c r="B172" s="79"/>
      <c r="C172" s="79"/>
      <c r="D172" s="79"/>
      <c r="E172" s="79"/>
      <c r="F172" s="79"/>
      <c r="O172" s="63"/>
      <c r="P172" s="1"/>
    </row>
    <row r="173" spans="1:16" s="2" customFormat="1">
      <c r="A173" s="78"/>
      <c r="B173" s="79"/>
      <c r="C173" s="79"/>
      <c r="D173" s="79"/>
      <c r="E173" s="79"/>
      <c r="F173" s="79"/>
      <c r="O173" s="63"/>
      <c r="P173" s="1"/>
    </row>
  </sheetData>
  <printOptions horizontalCentered="1" verticalCentered="1"/>
  <pageMargins left="7.874015748031496E-2" right="7.874015748031496E-2" top="0.74803149606299213" bottom="0.74803149606299213" header="0.31496062992125984" footer="0.31496062992125984"/>
  <pageSetup paperSize="9" scale="43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2023</vt:lpstr>
      <vt:lpstr>'PRESUPUESTO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Leon Plaza</dc:creator>
  <cp:lastModifiedBy>Diana Villalta</cp:lastModifiedBy>
  <dcterms:created xsi:type="dcterms:W3CDTF">2023-03-27T03:15:47Z</dcterms:created>
  <dcterms:modified xsi:type="dcterms:W3CDTF">2023-03-27T03:37:15Z</dcterms:modified>
</cp:coreProperties>
</file>