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MIGDALIA\MIGDALIA-13-2-2020\MIS DOCU,MEMTOS\Portal al Sol\Contabilidad\"/>
    </mc:Choice>
  </mc:AlternateContent>
  <xr:revisionPtr revIDLastSave="0" documentId="13_ncr:1_{36F17891-CF4B-4018-92BE-6958CF9AF1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. PRESUPUESTO VS. REAL" sheetId="1" r:id="rId1"/>
    <sheet name="OBRAS 202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29" i="1"/>
  <c r="N22" i="1" l="1"/>
  <c r="N23" i="1"/>
  <c r="M84" i="1"/>
  <c r="M85" i="1"/>
  <c r="M86" i="1"/>
  <c r="M83" i="1"/>
  <c r="H87" i="1"/>
  <c r="I87" i="1"/>
  <c r="J87" i="1"/>
  <c r="K87" i="1"/>
  <c r="L87" i="1"/>
  <c r="G87" i="1"/>
  <c r="C16" i="2"/>
  <c r="M71" i="1"/>
  <c r="L71" i="1"/>
  <c r="K71" i="1"/>
  <c r="J71" i="1"/>
  <c r="I71" i="1"/>
  <c r="H71" i="1"/>
  <c r="G71" i="1"/>
  <c r="F71" i="1"/>
  <c r="F21" i="1"/>
  <c r="M87" i="1" l="1"/>
  <c r="N31" i="1"/>
  <c r="K21" i="1"/>
  <c r="D21" i="1" l="1"/>
  <c r="C21" i="1"/>
  <c r="M65" i="1" l="1"/>
  <c r="L65" i="1"/>
  <c r="K65" i="1"/>
  <c r="J65" i="1"/>
  <c r="I65" i="1"/>
  <c r="H65" i="1"/>
  <c r="G65" i="1"/>
  <c r="F65" i="1"/>
  <c r="E65" i="1"/>
  <c r="D65" i="1"/>
  <c r="M69" i="1"/>
  <c r="L69" i="1"/>
  <c r="K69" i="1"/>
  <c r="J69" i="1"/>
  <c r="I69" i="1"/>
  <c r="H69" i="1"/>
  <c r="G69" i="1"/>
  <c r="F69" i="1"/>
  <c r="E69" i="1"/>
  <c r="D69" i="1"/>
  <c r="C69" i="1"/>
  <c r="C65" i="1"/>
  <c r="B69" i="1"/>
  <c r="B65" i="1"/>
  <c r="M34" i="1"/>
  <c r="L34" i="1"/>
  <c r="K34" i="1"/>
  <c r="J34" i="1"/>
  <c r="I34" i="1"/>
  <c r="H34" i="1"/>
  <c r="G34" i="1"/>
  <c r="F34" i="1"/>
  <c r="E34" i="1"/>
  <c r="D34" i="1"/>
  <c r="C34" i="1"/>
  <c r="B34" i="1"/>
  <c r="N69" i="1" l="1"/>
  <c r="N73" i="1"/>
  <c r="N72" i="1"/>
  <c r="N71" i="1"/>
  <c r="N70" i="1"/>
  <c r="N68" i="1"/>
  <c r="N67" i="1"/>
  <c r="N66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65" i="1" l="1"/>
  <c r="N27" i="1" l="1"/>
  <c r="N30" i="1"/>
  <c r="N8" i="1"/>
  <c r="N32" i="1" l="1"/>
  <c r="N26" i="1"/>
  <c r="N25" i="1"/>
  <c r="N24" i="1"/>
  <c r="N21" i="1"/>
  <c r="N20" i="1"/>
  <c r="N19" i="1"/>
  <c r="N18" i="1"/>
  <c r="N17" i="1"/>
  <c r="N16" i="1"/>
  <c r="N15" i="1"/>
  <c r="N14" i="1"/>
  <c r="M13" i="1" l="1"/>
  <c r="M11" i="1" s="1"/>
  <c r="M75" i="1" s="1"/>
  <c r="L13" i="1"/>
  <c r="L11" i="1" s="1"/>
  <c r="L75" i="1" s="1"/>
  <c r="K13" i="1"/>
  <c r="K11" i="1" s="1"/>
  <c r="K75" i="1" s="1"/>
  <c r="J13" i="1"/>
  <c r="J11" i="1" s="1"/>
  <c r="J75" i="1" s="1"/>
  <c r="I13" i="1"/>
  <c r="I11" i="1" s="1"/>
  <c r="I75" i="1" s="1"/>
  <c r="H13" i="1"/>
  <c r="H11" i="1" s="1"/>
  <c r="H75" i="1" s="1"/>
  <c r="G13" i="1"/>
  <c r="G11" i="1" s="1"/>
  <c r="G75" i="1" s="1"/>
  <c r="F13" i="1"/>
  <c r="F11" i="1" s="1"/>
  <c r="F75" i="1" s="1"/>
  <c r="E13" i="1"/>
  <c r="E11" i="1" s="1"/>
  <c r="E75" i="1" s="1"/>
  <c r="D13" i="1"/>
  <c r="D11" i="1" s="1"/>
  <c r="D75" i="1" s="1"/>
  <c r="C13" i="1"/>
  <c r="C11" i="1" s="1"/>
  <c r="C75" i="1" s="1"/>
  <c r="B13" i="1"/>
  <c r="B11" i="1" s="1"/>
  <c r="B75" i="1" s="1"/>
  <c r="B77" i="1" s="1"/>
  <c r="C77" i="1" l="1"/>
  <c r="D77" i="1" s="1"/>
  <c r="E77" i="1" s="1"/>
  <c r="F77" i="1" s="1"/>
  <c r="N13" i="1"/>
  <c r="N11" i="1" s="1"/>
  <c r="O22" i="1" l="1"/>
  <c r="O29" i="1"/>
  <c r="G77" i="1"/>
  <c r="N75" i="1"/>
  <c r="O31" i="1"/>
  <c r="O41" i="1"/>
  <c r="O44" i="1"/>
  <c r="O50" i="1"/>
  <c r="O72" i="1"/>
  <c r="O63" i="1"/>
  <c r="O61" i="1"/>
  <c r="O52" i="1"/>
  <c r="O39" i="1"/>
  <c r="O47" i="1"/>
  <c r="O48" i="1"/>
  <c r="O55" i="1"/>
  <c r="O66" i="1"/>
  <c r="O60" i="1"/>
  <c r="O36" i="1"/>
  <c r="O49" i="1"/>
  <c r="O73" i="1"/>
  <c r="O35" i="1"/>
  <c r="O40" i="1"/>
  <c r="O56" i="1"/>
  <c r="O58" i="1"/>
  <c r="O42" i="1"/>
  <c r="O53" i="1"/>
  <c r="O70" i="1"/>
  <c r="O67" i="1"/>
  <c r="O45" i="1"/>
  <c r="O51" i="1"/>
  <c r="O54" i="1"/>
  <c r="O57" i="1"/>
  <c r="O43" i="1"/>
  <c r="O71" i="1"/>
  <c r="O38" i="1"/>
  <c r="O37" i="1"/>
  <c r="O46" i="1"/>
  <c r="O59" i="1"/>
  <c r="O62" i="1"/>
  <c r="O30" i="1"/>
  <c r="O28" i="1"/>
  <c r="O27" i="1"/>
  <c r="O15" i="1"/>
  <c r="O18" i="1"/>
  <c r="O24" i="1"/>
  <c r="O14" i="1"/>
  <c r="O23" i="1"/>
  <c r="O25" i="1"/>
  <c r="O21" i="1"/>
  <c r="O16" i="1"/>
  <c r="O26" i="1"/>
  <c r="O32" i="1"/>
  <c r="O20" i="1"/>
  <c r="O19" i="1"/>
  <c r="O17" i="1"/>
  <c r="H77" i="1" l="1"/>
  <c r="G89" i="1"/>
  <c r="O11" i="1"/>
  <c r="O75" i="1" s="1"/>
  <c r="I77" i="1" l="1"/>
  <c r="H89" i="1"/>
  <c r="J77" i="1" l="1"/>
  <c r="I89" i="1"/>
  <c r="K77" i="1" l="1"/>
  <c r="J89" i="1"/>
  <c r="L77" i="1" l="1"/>
  <c r="K89" i="1"/>
  <c r="M77" i="1" l="1"/>
  <c r="M89" i="1" s="1"/>
  <c r="L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LAPTOPCIRIA</author>
  </authors>
  <commentList>
    <comment ref="F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LAPTOPCIRIA:</t>
        </r>
        <r>
          <rPr>
            <sz val="9"/>
            <color indexed="81"/>
            <rFont val="Tahoma"/>
            <family val="2"/>
          </rPr>
          <t xml:space="preserve">
Se consideró el 25% de morosidad</t>
        </r>
      </text>
    </comment>
  </commentList>
</comments>
</file>

<file path=xl/sharedStrings.xml><?xml version="1.0" encoding="utf-8"?>
<sst xmlns="http://schemas.openxmlformats.org/spreadsheetml/2006/main" count="137" uniqueCount="123">
  <si>
    <t>ENERO</t>
  </si>
  <si>
    <t>INGRESOS</t>
  </si>
  <si>
    <t>PRESUPUESTO</t>
  </si>
  <si>
    <t>FEBRERO</t>
  </si>
  <si>
    <t>MARZO</t>
  </si>
  <si>
    <t>ABRIL</t>
  </si>
  <si>
    <t>MAYO</t>
  </si>
  <si>
    <t>GASTOS</t>
  </si>
  <si>
    <t>GASTOS OPERATIVOS</t>
  </si>
  <si>
    <t>Servicio de seguridad</t>
  </si>
  <si>
    <t>Promociones y publicidad</t>
  </si>
  <si>
    <t>Suministros de limpieza</t>
  </si>
  <si>
    <t>Gastos de gestión</t>
  </si>
  <si>
    <t>Areas verdes</t>
  </si>
  <si>
    <t>Sistema Eléctrico</t>
  </si>
  <si>
    <t>Mantenimiento General</t>
  </si>
  <si>
    <t>Servicios prestados</t>
  </si>
  <si>
    <t>Señalización y dispositivos</t>
  </si>
  <si>
    <t>Cerco eléctrico-cámaras</t>
  </si>
  <si>
    <t>Sistema acceso y barreras</t>
  </si>
  <si>
    <t>Canchas deportivas</t>
  </si>
  <si>
    <t>Jardinería y limpieza</t>
  </si>
  <si>
    <t>Mantenimiento área social</t>
  </si>
  <si>
    <t>Ghou</t>
  </si>
  <si>
    <t>Otros</t>
  </si>
  <si>
    <t>DESCRIPCIÓN</t>
  </si>
  <si>
    <t>JUNIO</t>
  </si>
  <si>
    <t>JULIO</t>
  </si>
  <si>
    <t>AGOSTO</t>
  </si>
  <si>
    <t>SEPTIEMBRE</t>
  </si>
  <si>
    <t>OCTUBRE</t>
  </si>
  <si>
    <t>NOVIEMBRE</t>
  </si>
  <si>
    <t>DICIEMBRE</t>
  </si>
  <si>
    <t>ADMINISTRATIVOS Y VTAS</t>
  </si>
  <si>
    <t>SUELDOS (ADMINISTRACION))</t>
  </si>
  <si>
    <t>SUELDOS (OPERATIVO)</t>
  </si>
  <si>
    <t>DECIMO TERCER SUELDO</t>
  </si>
  <si>
    <t>DECIMO CUARTO SUELDO         I</t>
  </si>
  <si>
    <t>APORTE PATRONAL</t>
  </si>
  <si>
    <t>APORTE FONDO DE RESERVA ( 1 )</t>
  </si>
  <si>
    <t>VACACIONES</t>
  </si>
  <si>
    <t>HORAS EXTRAS</t>
  </si>
  <si>
    <t>HONORARIOS ABOGADO</t>
  </si>
  <si>
    <t>MOVILIZACION Y PARQUEO</t>
  </si>
  <si>
    <t>AGUA POTABLE</t>
  </si>
  <si>
    <t>CONECEL</t>
  </si>
  <si>
    <t>OTECEL</t>
  </si>
  <si>
    <t>SUMINISTRO DE OFICINA</t>
  </si>
  <si>
    <t>PERMISOS, IMPUESTOS Y CONTRIBU</t>
  </si>
  <si>
    <t>COMBUSTIBLES Y LUBRICANTES</t>
  </si>
  <si>
    <t>UNIFORMES, VESTIMENTA, OTROS</t>
  </si>
  <si>
    <t>MANTENIMIENTO DE EQUIPOS DATAF</t>
  </si>
  <si>
    <t>MANTENIMIENTOS E INSTALACIONES</t>
  </si>
  <si>
    <t>TRAMITES LEGALES</t>
  </si>
  <si>
    <t>SUMINISTROS VARIOS</t>
  </si>
  <si>
    <t>DEPRECIACION</t>
  </si>
  <si>
    <t>AGASAJOS</t>
  </si>
  <si>
    <t>EVENTOS</t>
  </si>
  <si>
    <t>MATERIALES DE CONSTRUCCION</t>
  </si>
  <si>
    <t>MATERIALES ELECTRICOS</t>
  </si>
  <si>
    <t>OTROS</t>
  </si>
  <si>
    <t>GASTOS FINANCIEROS</t>
  </si>
  <si>
    <t>GASTOS BANCARIOS</t>
  </si>
  <si>
    <t>OTROS GASTOS</t>
  </si>
  <si>
    <t>COMISION (TARJETAS)</t>
  </si>
  <si>
    <t>IVA PAGADO (PROVEEDORES)</t>
  </si>
  <si>
    <t>GASTOS NO DEDUCIBLES</t>
  </si>
  <si>
    <t>1.-</t>
  </si>
  <si>
    <t>2.-</t>
  </si>
  <si>
    <t>3.-</t>
  </si>
  <si>
    <t>TOTAL PRESUPUESTO</t>
  </si>
  <si>
    <t>% PART. GASTO</t>
  </si>
  <si>
    <t>SE MEJORARON LAS MEDIDAS DE COBRANZAS, LO QUE PROVOCÓ QUE SE MEJOREN LOS INGRESOS PROYECTADOS</t>
  </si>
  <si>
    <t>SE HABÍA CONSIDERADO MEJORAR LA PAGINA WEB PERO POR RESTRICCIÓN EN GASTOS NO SE LO REALIZÓ</t>
  </si>
  <si>
    <t>SE DESCONTARON LAS HORAS NO TRABAJADAS EN PANDEMIA</t>
  </si>
  <si>
    <t>HUBO DAÑOS EN LAS LUMINARIAS DE ALGUNOS PARQUES Y SE INCREMENTARON REFLECTORES EN OTROS</t>
  </si>
  <si>
    <t>HOJA 2, PUNTO 1</t>
  </si>
  <si>
    <t>HOJA 2, PUNTO 2</t>
  </si>
  <si>
    <t>A PETICIÓN DE ALGUNOS RESIDENTES Y POR EXCESO DE VELOCIDAD SE INSTALARON ROMPEVELOCIDADES</t>
  </si>
  <si>
    <t>HOJA 3, PUNTO 3, NO SE HABÍA CONSIDERADO EL ARREGLO DEL CERCO POR FALTA DE PRESUPUESTO</t>
  </si>
  <si>
    <t>DAÑO EN LAS PLUMAS DE LA GARITA</t>
  </si>
  <si>
    <t>SE TENIA PLANIFICADO ARREGLOS EN LA PARTE EXTERNA Y NO SE REALIZÓ</t>
  </si>
  <si>
    <t>EN REUNIÓN DE DIRECTORIO SE DECIDIO LA CONTRATACIÓN DE UN MENSAJERO A MEDIO TIEMPO</t>
  </si>
  <si>
    <t>LA PERSONA QUE GANABA FR RENUNCIÓ</t>
  </si>
  <si>
    <t>SE PAGO POR RENUNCIA DE COLABORADOR</t>
  </si>
  <si>
    <t>SE OPTIMIZÓ ESTE GASTO</t>
  </si>
  <si>
    <t>SE REALIZÓ EL AJUSTE DE LA DEPRECIACIÓN DE LOS ACTIVOS, SE ADJUNTO CUADRO</t>
  </si>
  <si>
    <t>GASTO DE NAVIDAD QUE ESTABA PRESUPUESTADO EN EVENTOS</t>
  </si>
  <si>
    <t>CONTABILIZADO COMO AGASAJOS</t>
  </si>
  <si>
    <t>ES BONIFICACIÓN POR DESAHUCIO POR RENUNCIA DE COLABORADOR</t>
  </si>
  <si>
    <t>GASTO CONTABILIZADO EN MANTENIMIENTO GENERAL</t>
  </si>
  <si>
    <t>SE INCREMENTA POR EL INCREMENTO DE LAS COBRANZAS</t>
  </si>
  <si>
    <t>SE INCREMENTO POR INCREMENTO DE MIS GASTOS</t>
  </si>
  <si>
    <t>ESTE VALOR SE CARGÓ POR DEUDA TOTAL A INTERAGUA, PROVISIÓN DE $2.537,34</t>
  </si>
  <si>
    <t xml:space="preserve">GASTOS DE NACIMIENTO Y MISA DE NAVIDAD </t>
  </si>
  <si>
    <t>VALORES DE DEPOSITOS DE RESIDENTES QUE HABÍAN SIDO CONSIDERADOS COMO INGRESOS PERO QUE ERAN GARANTÍAS QUE SE DEBÍAN DEVOLVER, HOJA 2, PUNTO 4</t>
  </si>
  <si>
    <t>NETO</t>
  </si>
  <si>
    <t>ACUMULADO</t>
  </si>
  <si>
    <t>4.-</t>
  </si>
  <si>
    <t>URBANIZACION PORTAL AL SOL</t>
  </si>
  <si>
    <t>PRESUPUESTO AÑO 2021</t>
  </si>
  <si>
    <t>INTERNET (NETLIFE)</t>
  </si>
  <si>
    <t>RECARGA EXTINTORES</t>
  </si>
  <si>
    <t>Kefoo</t>
  </si>
  <si>
    <t>PRESUPUESTO POR APROBAR POR OBRAS DEL AÑO 2021</t>
  </si>
  <si>
    <t>ASAMBLEA DE MAYO 15 DE 2021</t>
  </si>
  <si>
    <t>Fachada de ingreso a la urbanización y letrero</t>
  </si>
  <si>
    <t>Adecuación parque etapa 2 mz. 2228</t>
  </si>
  <si>
    <t>Nivelación y adoquinamiento área contigua área social</t>
  </si>
  <si>
    <t>Arreglo de bancas diferentes parques</t>
  </si>
  <si>
    <t>Mantenimiento de juegos infantiles existentes</t>
  </si>
  <si>
    <t>Mantenimiento de las 4 plumas de las dos garitas</t>
  </si>
  <si>
    <t>Nota:  Estos valores no incluyen IVA</t>
  </si>
  <si>
    <t>5.-</t>
  </si>
  <si>
    <t>6.-</t>
  </si>
  <si>
    <t>OBRAS DE INVERSIÓN</t>
  </si>
  <si>
    <t>FACHADA Y LETRERO</t>
  </si>
  <si>
    <t>PARQUE ETAPA 2</t>
  </si>
  <si>
    <t>TOTAL</t>
  </si>
  <si>
    <t>ADOQUINAMIENTO Y ARRELO AREA SOCIAL</t>
  </si>
  <si>
    <t>ARREGLO BANCAS Y JUEGOS NIÑOS</t>
  </si>
  <si>
    <t>Auditoría</t>
  </si>
  <si>
    <t>Cancha de Tenis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</si>
</sst>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b/>
      <sz val="8"/>
      <name val="Courier New CE"/>
    </font>
    <font>
      <sz val="8"/>
      <name val="Arial CE"/>
    </font>
    <font>
      <sz val="8"/>
      <name val="Courier New CE"/>
    </font>
    <font>
      <b/>
      <sz val="8"/>
      <name val="Arial CE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3" fontId="2" fillId="0" borderId="0" xfId="1" applyFont="1"/>
    <xf numFmtId="10" fontId="2" fillId="0" borderId="0" xfId="2" applyNumberFormat="1" applyFont="1"/>
    <xf numFmtId="0" fontId="2" fillId="0" borderId="0" xfId="0" applyFont="1" applyAlignment="1">
      <alignment wrapText="1"/>
    </xf>
    <xf numFmtId="43" fontId="3" fillId="0" borderId="0" xfId="1" applyFont="1" applyBorder="1" applyAlignment="1">
      <alignment horizontal="center"/>
    </xf>
    <xf numFmtId="0" fontId="2" fillId="0" borderId="5" xfId="0" applyFont="1" applyBorder="1"/>
    <xf numFmtId="43" fontId="2" fillId="0" borderId="8" xfId="1" applyFont="1" applyBorder="1"/>
    <xf numFmtId="43" fontId="2" fillId="0" borderId="10" xfId="1" applyFont="1" applyBorder="1"/>
    <xf numFmtId="0" fontId="4" fillId="3" borderId="5" xfId="0" applyFont="1" applyFill="1" applyBorder="1"/>
    <xf numFmtId="43" fontId="2" fillId="0" borderId="0" xfId="0" applyNumberFormat="1" applyFont="1"/>
    <xf numFmtId="0" fontId="2" fillId="2" borderId="5" xfId="0" applyFont="1" applyFill="1" applyBorder="1"/>
    <xf numFmtId="43" fontId="2" fillId="0" borderId="6" xfId="1" applyFont="1" applyBorder="1"/>
    <xf numFmtId="44" fontId="5" fillId="0" borderId="0" xfId="3" applyFont="1" applyFill="1" applyBorder="1"/>
    <xf numFmtId="43" fontId="2" fillId="2" borderId="6" xfId="1" applyFont="1" applyFill="1" applyBorder="1"/>
    <xf numFmtId="0" fontId="6" fillId="0" borderId="0" xfId="0" applyFont="1" applyAlignment="1">
      <alignment horizontal="left"/>
    </xf>
    <xf numFmtId="43" fontId="6" fillId="0" borderId="0" xfId="1" applyFont="1" applyBorder="1" applyAlignment="1">
      <alignment horizontal="right"/>
    </xf>
    <xf numFmtId="43" fontId="7" fillId="0" borderId="0" xfId="1" applyFont="1" applyBorder="1"/>
    <xf numFmtId="43" fontId="6" fillId="0" borderId="0" xfId="1" applyFont="1" applyFill="1" applyBorder="1" applyAlignment="1">
      <alignment horizontal="right"/>
    </xf>
    <xf numFmtId="43" fontId="5" fillId="0" borderId="0" xfId="1" applyFont="1" applyFill="1" applyBorder="1"/>
    <xf numFmtId="43" fontId="6" fillId="0" borderId="0" xfId="1" applyFont="1" applyAlignment="1">
      <alignment horizontal="left"/>
    </xf>
    <xf numFmtId="43" fontId="7" fillId="0" borderId="0" xfId="1" applyFont="1" applyFill="1" applyBorder="1"/>
    <xf numFmtId="0" fontId="6" fillId="0" borderId="0" xfId="0" applyFont="1"/>
    <xf numFmtId="43" fontId="6" fillId="0" borderId="0" xfId="1" applyFont="1"/>
    <xf numFmtId="43" fontId="6" fillId="0" borderId="0" xfId="1" applyFont="1" applyBorder="1"/>
    <xf numFmtId="43" fontId="6" fillId="0" borderId="0" xfId="1" applyFont="1" applyFill="1" applyBorder="1"/>
    <xf numFmtId="43" fontId="8" fillId="0" borderId="0" xfId="1" quotePrefix="1" applyFont="1"/>
    <xf numFmtId="43" fontId="8" fillId="0" borderId="0" xfId="1" applyFont="1"/>
    <xf numFmtId="43" fontId="8" fillId="0" borderId="0" xfId="1" quotePrefix="1" applyFont="1" applyAlignment="1">
      <alignment horizontal="left"/>
    </xf>
    <xf numFmtId="43" fontId="3" fillId="0" borderId="0" xfId="1" applyFont="1"/>
    <xf numFmtId="43" fontId="2" fillId="0" borderId="12" xfId="1" applyFont="1" applyBorder="1"/>
    <xf numFmtId="43" fontId="11" fillId="0" borderId="13" xfId="1" applyFont="1" applyBorder="1" applyAlignment="1">
      <alignment vertical="center" wrapText="1"/>
    </xf>
    <xf numFmtId="43" fontId="11" fillId="0" borderId="11" xfId="1" applyFont="1" applyBorder="1" applyAlignment="1">
      <alignment vertical="center" wrapText="1"/>
    </xf>
    <xf numFmtId="0" fontId="2" fillId="0" borderId="12" xfId="0" applyFont="1" applyBorder="1"/>
    <xf numFmtId="0" fontId="11" fillId="0" borderId="11" xfId="0" applyFont="1" applyBorder="1" applyAlignment="1">
      <alignment horizontal="center" vertical="center"/>
    </xf>
    <xf numFmtId="10" fontId="3" fillId="0" borderId="11" xfId="2" applyNumberFormat="1" applyFont="1" applyBorder="1" applyAlignment="1">
      <alignment horizontal="center" vertical="center" wrapText="1"/>
    </xf>
    <xf numFmtId="44" fontId="4" fillId="3" borderId="5" xfId="3" applyFont="1" applyFill="1" applyBorder="1"/>
    <xf numFmtId="44" fontId="4" fillId="3" borderId="1" xfId="3" applyFont="1" applyFill="1" applyBorder="1"/>
    <xf numFmtId="44" fontId="4" fillId="4" borderId="1" xfId="3" applyFont="1" applyFill="1" applyBorder="1"/>
    <xf numFmtId="44" fontId="2" fillId="0" borderId="5" xfId="3" applyFont="1" applyBorder="1"/>
    <xf numFmtId="44" fontId="2" fillId="0" borderId="1" xfId="3" applyFont="1" applyBorder="1"/>
    <xf numFmtId="44" fontId="2" fillId="2" borderId="5" xfId="3" applyFont="1" applyFill="1" applyBorder="1"/>
    <xf numFmtId="44" fontId="2" fillId="2" borderId="1" xfId="3" applyFont="1" applyFill="1" applyBorder="1"/>
    <xf numFmtId="44" fontId="2" fillId="0" borderId="1" xfId="3" applyFont="1" applyFill="1" applyBorder="1"/>
    <xf numFmtId="44" fontId="2" fillId="0" borderId="9" xfId="3" applyFont="1" applyBorder="1"/>
    <xf numFmtId="44" fontId="2" fillId="0" borderId="7" xfId="3" applyFont="1" applyBorder="1"/>
    <xf numFmtId="44" fontId="2" fillId="0" borderId="2" xfId="3" applyFont="1" applyBorder="1"/>
    <xf numFmtId="44" fontId="6" fillId="0" borderId="0" xfId="3" applyFont="1" applyBorder="1" applyAlignment="1">
      <alignment horizontal="right"/>
    </xf>
    <xf numFmtId="44" fontId="7" fillId="0" borderId="0" xfId="3" applyFont="1" applyBorder="1"/>
    <xf numFmtId="44" fontId="2" fillId="0" borderId="0" xfId="3" applyFont="1"/>
    <xf numFmtId="43" fontId="3" fillId="0" borderId="4" xfId="1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 wrapText="1"/>
    </xf>
    <xf numFmtId="10" fontId="4" fillId="3" borderId="14" xfId="2" applyNumberFormat="1" applyFont="1" applyFill="1" applyBorder="1"/>
    <xf numFmtId="10" fontId="2" fillId="2" borderId="14" xfId="2" applyNumberFormat="1" applyFont="1" applyFill="1" applyBorder="1"/>
    <xf numFmtId="43" fontId="2" fillId="0" borderId="3" xfId="1" applyFont="1" applyBorder="1"/>
    <xf numFmtId="44" fontId="4" fillId="3" borderId="14" xfId="3" applyFont="1" applyFill="1" applyBorder="1"/>
    <xf numFmtId="44" fontId="2" fillId="0" borderId="14" xfId="3" applyFont="1" applyBorder="1"/>
    <xf numFmtId="44" fontId="2" fillId="2" borderId="14" xfId="3" applyFont="1" applyFill="1" applyBorder="1"/>
    <xf numFmtId="44" fontId="2" fillId="0" borderId="15" xfId="3" applyFont="1" applyBorder="1"/>
    <xf numFmtId="10" fontId="2" fillId="0" borderId="3" xfId="2" applyNumberFormat="1" applyFont="1" applyBorder="1"/>
    <xf numFmtId="10" fontId="2" fillId="0" borderId="14" xfId="2" applyNumberFormat="1" applyFont="1" applyBorder="1"/>
    <xf numFmtId="10" fontId="2" fillId="0" borderId="15" xfId="2" applyNumberFormat="1" applyFont="1" applyBorder="1"/>
    <xf numFmtId="43" fontId="0" fillId="0" borderId="0" xfId="1" applyFo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2" fillId="0" borderId="6" xfId="0" applyFont="1" applyBorder="1"/>
    <xf numFmtId="0" fontId="12" fillId="0" borderId="0" xfId="0" applyFont="1" applyAlignment="1">
      <alignment horizontal="center"/>
    </xf>
  </cellXfs>
  <cellStyles count="5">
    <cellStyle name="Millares" xfId="1" builtinId="3"/>
    <cellStyle name="Moneda" xfId="3" builtinId="4"/>
    <cellStyle name="Moneda 2" xfId="4" xr:uid="{00000000-0005-0000-0000-000002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248477</xdr:colOff>
      <xdr:row>0</xdr:row>
      <xdr:rowOff>0</xdr:rowOff>
    </xdr:from>
    <xdr:to>
      <xdr:col>0</xdr:col>
      <xdr:colOff>927652</xdr:colOff>
      <xdr:row>4</xdr:row>
      <xdr:rowOff>24848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291750-CEF0-4600-9C78-8BD339C33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7" y="0"/>
          <a:ext cx="679175" cy="588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77"/>
  <sheetViews>
    <sheetView tabSelected="1" zoomScale="115" zoomScaleNormal="115" workbookViewId="0">
      <pane xSplit="1" ySplit="6" topLeftCell="B59" activePane="bottomRight" state="frozen"/>
      <selection pane="topRight" activeCell="B1" sqref="B1"/>
      <selection pane="bottomLeft" activeCell="A7" sqref="A7"/>
      <selection pane="bottomRight" activeCell="G71" sqref="G71"/>
    </sheetView>
  </sheetViews>
  <sheetFormatPr baseColWidth="10" defaultRowHeight="11.25"/>
  <cols>
    <col min="1" max="1" width="20" style="1" customWidth="1"/>
    <col min="2" max="2" width="9.5703125" style="2" customWidth="1"/>
    <col min="3" max="3" width="10.28515625" style="2" customWidth="1"/>
    <col min="4" max="4" width="9.5703125" style="2" customWidth="1"/>
    <col min="5" max="5" width="9.28515625" style="2" customWidth="1"/>
    <col min="6" max="6" width="9.7109375" style="2" customWidth="1"/>
    <col min="7" max="7" width="10.28515625" style="2" customWidth="1"/>
    <col min="8" max="8" width="10" style="2" customWidth="1"/>
    <col min="9" max="11" width="11.42578125" style="2"/>
    <col min="12" max="12" width="10.5703125" style="2" customWidth="1"/>
    <col min="13" max="13" width="10.42578125" style="2" customWidth="1"/>
    <col min="14" max="14" width="13.7109375" style="2" customWidth="1"/>
    <col min="15" max="15" width="11.42578125" style="3"/>
    <col min="16" max="16" width="0" style="1" hidden="1" customWidth="1"/>
    <col min="17" max="16384" width="11.42578125" style="1"/>
  </cols>
  <sheetData>
    <row r="2" spans="1:16">
      <c r="B2" s="29" t="s">
        <v>99</v>
      </c>
    </row>
    <row r="3" spans="1:16" ht="10.5" customHeight="1">
      <c r="B3" s="29" t="s">
        <v>100</v>
      </c>
    </row>
    <row r="4" spans="1:16" ht="12" thickBot="1"/>
    <row r="5" spans="1:16" ht="24.95" customHeight="1" thickBot="1">
      <c r="A5" s="4"/>
      <c r="B5" s="50" t="s">
        <v>0</v>
      </c>
      <c r="C5" s="50" t="s">
        <v>3</v>
      </c>
      <c r="D5" s="50" t="s">
        <v>4</v>
      </c>
      <c r="E5" s="50" t="s">
        <v>5</v>
      </c>
      <c r="F5" s="50" t="s">
        <v>6</v>
      </c>
      <c r="G5" s="50" t="s">
        <v>26</v>
      </c>
      <c r="H5" s="50" t="s">
        <v>27</v>
      </c>
      <c r="I5" s="50" t="s">
        <v>28</v>
      </c>
      <c r="J5" s="50" t="s">
        <v>29</v>
      </c>
      <c r="K5" s="50" t="s">
        <v>30</v>
      </c>
      <c r="L5" s="50" t="s">
        <v>31</v>
      </c>
      <c r="M5" s="51" t="s">
        <v>32</v>
      </c>
      <c r="N5" s="5"/>
    </row>
    <row r="6" spans="1:16" ht="34.5" customHeight="1" thickBot="1">
      <c r="A6" s="34" t="s">
        <v>25</v>
      </c>
      <c r="B6" s="31" t="s">
        <v>2</v>
      </c>
      <c r="C6" s="32" t="s">
        <v>2</v>
      </c>
      <c r="D6" s="32" t="s">
        <v>2</v>
      </c>
      <c r="E6" s="32" t="s">
        <v>2</v>
      </c>
      <c r="F6" s="32" t="s">
        <v>2</v>
      </c>
      <c r="G6" s="32" t="s">
        <v>2</v>
      </c>
      <c r="H6" s="32" t="s">
        <v>2</v>
      </c>
      <c r="I6" s="32" t="s">
        <v>2</v>
      </c>
      <c r="J6" s="32" t="s">
        <v>2</v>
      </c>
      <c r="K6" s="32" t="s">
        <v>2</v>
      </c>
      <c r="L6" s="32" t="s">
        <v>2</v>
      </c>
      <c r="M6" s="32" t="s">
        <v>2</v>
      </c>
      <c r="N6" s="52" t="s">
        <v>70</v>
      </c>
      <c r="O6" s="35" t="s">
        <v>71</v>
      </c>
    </row>
    <row r="7" spans="1:16">
      <c r="A7" s="33"/>
      <c r="B7" s="30"/>
      <c r="C7" s="8"/>
      <c r="D7" s="8"/>
      <c r="E7" s="8"/>
      <c r="F7" s="8"/>
      <c r="G7" s="8"/>
      <c r="H7" s="8"/>
      <c r="I7" s="8"/>
      <c r="J7" s="8"/>
      <c r="K7" s="8"/>
      <c r="L7" s="8"/>
      <c r="M7" s="7"/>
      <c r="N7" s="55"/>
      <c r="O7" s="60"/>
    </row>
    <row r="8" spans="1:16">
      <c r="A8" s="9" t="s">
        <v>1</v>
      </c>
      <c r="B8" s="36">
        <v>50429.64</v>
      </c>
      <c r="C8" s="37">
        <v>56133.41</v>
      </c>
      <c r="D8" s="37">
        <v>52039.95</v>
      </c>
      <c r="E8" s="37">
        <v>45404.26</v>
      </c>
      <c r="F8" s="38">
        <v>43094</v>
      </c>
      <c r="G8" s="37">
        <v>43094</v>
      </c>
      <c r="H8" s="37">
        <v>43094</v>
      </c>
      <c r="I8" s="37">
        <v>43094</v>
      </c>
      <c r="J8" s="37">
        <v>43094</v>
      </c>
      <c r="K8" s="37">
        <v>40634</v>
      </c>
      <c r="L8" s="37">
        <v>40634</v>
      </c>
      <c r="M8" s="36">
        <v>40634</v>
      </c>
      <c r="N8" s="56">
        <f>B8+C8+D8+E8+F8+G8+H8+I8+J8+K8+L8+M8</f>
        <v>541379.26</v>
      </c>
      <c r="O8" s="53"/>
      <c r="P8" s="1" t="s">
        <v>72</v>
      </c>
    </row>
    <row r="9" spans="1:16">
      <c r="A9" s="6"/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39"/>
      <c r="N9" s="57"/>
      <c r="O9" s="61"/>
    </row>
    <row r="10" spans="1:16">
      <c r="A10" s="6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9"/>
      <c r="N10" s="57"/>
      <c r="O10" s="61"/>
    </row>
    <row r="11" spans="1:16">
      <c r="A11" s="9" t="s">
        <v>7</v>
      </c>
      <c r="B11" s="36">
        <f t="shared" ref="B11:N11" si="0">+B13+B34+B65+B69</f>
        <v>38456.39</v>
      </c>
      <c r="C11" s="36">
        <f t="shared" si="0"/>
        <v>45305.779999999992</v>
      </c>
      <c r="D11" s="36">
        <f t="shared" si="0"/>
        <v>40394.280000000006</v>
      </c>
      <c r="E11" s="36">
        <f t="shared" si="0"/>
        <v>44805.359999999993</v>
      </c>
      <c r="F11" s="36">
        <f t="shared" si="0"/>
        <v>45682.450000000004</v>
      </c>
      <c r="G11" s="36">
        <f t="shared" si="0"/>
        <v>48552.450000000004</v>
      </c>
      <c r="H11" s="36">
        <f t="shared" si="0"/>
        <v>46463.11</v>
      </c>
      <c r="I11" s="36">
        <f t="shared" si="0"/>
        <v>46437.54</v>
      </c>
      <c r="J11" s="36">
        <f t="shared" si="0"/>
        <v>44226.44</v>
      </c>
      <c r="K11" s="36">
        <f t="shared" si="0"/>
        <v>41036.44</v>
      </c>
      <c r="L11" s="36">
        <f t="shared" si="0"/>
        <v>42271.11</v>
      </c>
      <c r="M11" s="36">
        <f t="shared" si="0"/>
        <v>39446.11</v>
      </c>
      <c r="N11" s="56">
        <f t="shared" si="0"/>
        <v>523077.45999999996</v>
      </c>
      <c r="O11" s="53">
        <f>SUM(O14:O73)</f>
        <v>1.0000000000000002</v>
      </c>
    </row>
    <row r="12" spans="1:16">
      <c r="A12" s="6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39"/>
      <c r="N12" s="57"/>
      <c r="O12" s="61"/>
    </row>
    <row r="13" spans="1:16">
      <c r="A13" s="11" t="s">
        <v>8</v>
      </c>
      <c r="B13" s="41">
        <f t="shared" ref="B13:M13" si="1">SUM(B14:B32)</f>
        <v>29833.739999999998</v>
      </c>
      <c r="C13" s="42">
        <f t="shared" si="1"/>
        <v>36471.329999999994</v>
      </c>
      <c r="D13" s="42">
        <f t="shared" si="1"/>
        <v>31885.58</v>
      </c>
      <c r="E13" s="42">
        <f t="shared" si="1"/>
        <v>36366.399999999994</v>
      </c>
      <c r="F13" s="42">
        <f t="shared" si="1"/>
        <v>35654.43</v>
      </c>
      <c r="G13" s="42">
        <f t="shared" si="1"/>
        <v>36814.43</v>
      </c>
      <c r="H13" s="42">
        <f t="shared" si="1"/>
        <v>35019.43</v>
      </c>
      <c r="I13" s="42">
        <f t="shared" si="1"/>
        <v>34719.43</v>
      </c>
      <c r="J13" s="42">
        <f t="shared" si="1"/>
        <v>32869.43</v>
      </c>
      <c r="K13" s="42">
        <f t="shared" si="1"/>
        <v>31469.43</v>
      </c>
      <c r="L13" s="42">
        <f t="shared" si="1"/>
        <v>32589.43</v>
      </c>
      <c r="M13" s="41">
        <f t="shared" si="1"/>
        <v>29869.43</v>
      </c>
      <c r="N13" s="58">
        <f t="shared" ref="N13:N32" si="2">B13+C13+D13+E13+F13+G13+H13+I13+J13+K13+L13+M13</f>
        <v>403562.48999999993</v>
      </c>
      <c r="O13" s="54"/>
    </row>
    <row r="14" spans="1:16">
      <c r="A14" s="6" t="s">
        <v>9</v>
      </c>
      <c r="B14" s="39">
        <v>19444.43</v>
      </c>
      <c r="C14" s="40">
        <v>19444.43</v>
      </c>
      <c r="D14" s="40">
        <v>19444.43</v>
      </c>
      <c r="E14" s="40">
        <v>19444.43</v>
      </c>
      <c r="F14" s="40">
        <v>19444.43</v>
      </c>
      <c r="G14" s="40">
        <v>19444.43</v>
      </c>
      <c r="H14" s="40">
        <v>19444.43</v>
      </c>
      <c r="I14" s="40">
        <v>19444.43</v>
      </c>
      <c r="J14" s="40">
        <v>19444.43</v>
      </c>
      <c r="K14" s="40">
        <v>19444.43</v>
      </c>
      <c r="L14" s="40">
        <v>19444.43</v>
      </c>
      <c r="M14" s="39">
        <v>19444.43</v>
      </c>
      <c r="N14" s="57">
        <f t="shared" si="2"/>
        <v>233333.15999999995</v>
      </c>
      <c r="O14" s="61">
        <f>N14/$N$11</f>
        <v>0.44607764211442025</v>
      </c>
    </row>
    <row r="15" spans="1:16">
      <c r="A15" s="6" t="s">
        <v>10</v>
      </c>
      <c r="B15" s="39">
        <v>0</v>
      </c>
      <c r="C15" s="40">
        <v>0</v>
      </c>
      <c r="D15" s="40">
        <v>0</v>
      </c>
      <c r="E15" s="40">
        <v>0</v>
      </c>
      <c r="F15" s="40">
        <v>0</v>
      </c>
      <c r="G15" s="40">
        <v>250</v>
      </c>
      <c r="H15" s="40">
        <v>250</v>
      </c>
      <c r="I15" s="40">
        <v>0</v>
      </c>
      <c r="J15" s="40">
        <v>0</v>
      </c>
      <c r="K15" s="40">
        <v>0</v>
      </c>
      <c r="L15" s="40">
        <v>0</v>
      </c>
      <c r="M15" s="39">
        <v>0</v>
      </c>
      <c r="N15" s="57">
        <f t="shared" si="2"/>
        <v>500</v>
      </c>
      <c r="O15" s="61">
        <f t="shared" ref="O15:O32" si="3">N15/$N$11</f>
        <v>9.5588137175706264E-4</v>
      </c>
      <c r="P15" s="1" t="s">
        <v>73</v>
      </c>
    </row>
    <row r="16" spans="1:16">
      <c r="A16" s="6" t="s">
        <v>11</v>
      </c>
      <c r="B16" s="39">
        <v>150.28</v>
      </c>
      <c r="C16" s="40">
        <v>20</v>
      </c>
      <c r="D16" s="40">
        <v>64.739999999999995</v>
      </c>
      <c r="E16" s="43">
        <v>0</v>
      </c>
      <c r="F16" s="40">
        <v>70</v>
      </c>
      <c r="G16" s="40">
        <v>0</v>
      </c>
      <c r="H16" s="40">
        <v>0</v>
      </c>
      <c r="I16" s="40">
        <v>70</v>
      </c>
      <c r="J16" s="40">
        <v>0</v>
      </c>
      <c r="K16" s="40">
        <v>0</v>
      </c>
      <c r="L16" s="40">
        <v>40</v>
      </c>
      <c r="M16" s="39"/>
      <c r="N16" s="57">
        <f t="shared" si="2"/>
        <v>415.02</v>
      </c>
      <c r="O16" s="61">
        <f t="shared" si="3"/>
        <v>7.934197738132322E-4</v>
      </c>
    </row>
    <row r="17" spans="1:18">
      <c r="A17" s="6" t="s">
        <v>12</v>
      </c>
      <c r="B17" s="39">
        <v>0</v>
      </c>
      <c r="C17" s="40">
        <v>43.28</v>
      </c>
      <c r="D17" s="40">
        <v>0</v>
      </c>
      <c r="E17" s="40">
        <v>0</v>
      </c>
      <c r="F17" s="40">
        <v>100</v>
      </c>
      <c r="G17" s="40">
        <v>0</v>
      </c>
      <c r="H17" s="40">
        <v>0</v>
      </c>
      <c r="I17" s="40">
        <v>100</v>
      </c>
      <c r="J17" s="40">
        <v>0</v>
      </c>
      <c r="K17" s="40">
        <v>100</v>
      </c>
      <c r="L17" s="40">
        <v>0</v>
      </c>
      <c r="M17" s="39">
        <v>0</v>
      </c>
      <c r="N17" s="57">
        <f t="shared" si="2"/>
        <v>343.28</v>
      </c>
      <c r="O17" s="61">
        <f t="shared" si="3"/>
        <v>6.5626991459352886E-4</v>
      </c>
    </row>
    <row r="18" spans="1:18">
      <c r="A18" s="6" t="s">
        <v>13</v>
      </c>
      <c r="B18" s="39">
        <v>0</v>
      </c>
      <c r="C18" s="40">
        <v>215.94</v>
      </c>
      <c r="D18" s="43">
        <v>1438.36</v>
      </c>
      <c r="E18" s="43">
        <v>246.78</v>
      </c>
      <c r="F18" s="40">
        <v>0</v>
      </c>
      <c r="G18" s="40">
        <v>0</v>
      </c>
      <c r="H18" s="40">
        <v>500</v>
      </c>
      <c r="I18" s="40">
        <v>500</v>
      </c>
      <c r="J18" s="40">
        <v>0</v>
      </c>
      <c r="K18" s="40">
        <v>0</v>
      </c>
      <c r="L18" s="40">
        <v>0</v>
      </c>
      <c r="M18" s="39">
        <v>0</v>
      </c>
      <c r="N18" s="57">
        <f t="shared" si="2"/>
        <v>2901.08</v>
      </c>
      <c r="O18" s="61">
        <f t="shared" si="3"/>
        <v>5.5461766599539586E-3</v>
      </c>
      <c r="P18" s="1" t="s">
        <v>74</v>
      </c>
    </row>
    <row r="19" spans="1:18">
      <c r="A19" s="6" t="s">
        <v>14</v>
      </c>
      <c r="B19" s="39">
        <v>0</v>
      </c>
      <c r="C19" s="40">
        <v>0</v>
      </c>
      <c r="D19" s="40">
        <v>0</v>
      </c>
      <c r="E19" s="40">
        <v>0</v>
      </c>
      <c r="F19" s="40">
        <v>100</v>
      </c>
      <c r="G19" s="40">
        <v>100</v>
      </c>
      <c r="H19" s="40">
        <v>100</v>
      </c>
      <c r="I19" s="40">
        <v>100</v>
      </c>
      <c r="J19" s="40">
        <v>100</v>
      </c>
      <c r="K19" s="40">
        <v>100</v>
      </c>
      <c r="L19" s="40">
        <v>100</v>
      </c>
      <c r="M19" s="39">
        <v>100</v>
      </c>
      <c r="N19" s="57">
        <f t="shared" si="2"/>
        <v>800</v>
      </c>
      <c r="O19" s="61">
        <f t="shared" si="3"/>
        <v>1.5294101948113E-3</v>
      </c>
      <c r="P19" s="1" t="s">
        <v>75</v>
      </c>
    </row>
    <row r="20" spans="1:18">
      <c r="A20" s="6" t="s">
        <v>15</v>
      </c>
      <c r="B20" s="39">
        <v>161.53</v>
      </c>
      <c r="C20" s="40">
        <v>30.62</v>
      </c>
      <c r="D20" s="40">
        <v>5.55</v>
      </c>
      <c r="E20" s="40">
        <v>124.86</v>
      </c>
      <c r="F20" s="40">
        <v>0</v>
      </c>
      <c r="G20" s="40">
        <v>0</v>
      </c>
      <c r="H20" s="40">
        <v>500</v>
      </c>
      <c r="I20" s="40">
        <v>500</v>
      </c>
      <c r="J20" s="40">
        <v>0</v>
      </c>
      <c r="K20" s="40">
        <v>0</v>
      </c>
      <c r="L20" s="40">
        <v>0</v>
      </c>
      <c r="M20" s="39">
        <v>0</v>
      </c>
      <c r="N20" s="57">
        <f t="shared" si="2"/>
        <v>1322.56</v>
      </c>
      <c r="O20" s="61">
        <f t="shared" si="3"/>
        <v>2.5284209340620412E-3</v>
      </c>
      <c r="P20" s="1" t="s">
        <v>76</v>
      </c>
      <c r="R20" s="10"/>
    </row>
    <row r="21" spans="1:18">
      <c r="A21" s="6" t="s">
        <v>16</v>
      </c>
      <c r="B21" s="39">
        <v>0</v>
      </c>
      <c r="C21" s="40">
        <f>220+2457.32</f>
        <v>2677.32</v>
      </c>
      <c r="D21" s="40">
        <f>100+220</f>
        <v>320</v>
      </c>
      <c r="E21" s="43">
        <v>3949.73</v>
      </c>
      <c r="F21" s="40">
        <f>220+100</f>
        <v>320</v>
      </c>
      <c r="G21" s="40">
        <v>1500</v>
      </c>
      <c r="H21" s="40">
        <v>320</v>
      </c>
      <c r="I21" s="40">
        <v>1500</v>
      </c>
      <c r="J21" s="40">
        <v>320</v>
      </c>
      <c r="K21" s="40">
        <f>220+100</f>
        <v>320</v>
      </c>
      <c r="L21" s="40">
        <v>1500</v>
      </c>
      <c r="M21" s="39">
        <v>320</v>
      </c>
      <c r="N21" s="57">
        <f t="shared" si="2"/>
        <v>13047.05</v>
      </c>
      <c r="O21" s="61">
        <f t="shared" si="3"/>
        <v>2.4942864102765964E-2</v>
      </c>
      <c r="P21" s="1" t="s">
        <v>77</v>
      </c>
    </row>
    <row r="22" spans="1:18">
      <c r="A22" s="6" t="s">
        <v>121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1500</v>
      </c>
      <c r="J22" s="39">
        <v>0</v>
      </c>
      <c r="K22" s="39">
        <v>0</v>
      </c>
      <c r="L22" s="39">
        <v>1500</v>
      </c>
      <c r="M22" s="39">
        <v>0</v>
      </c>
      <c r="N22" s="57">
        <f t="shared" si="2"/>
        <v>3000</v>
      </c>
      <c r="O22" s="61">
        <f t="shared" si="3"/>
        <v>5.7352882305423758E-3</v>
      </c>
    </row>
    <row r="23" spans="1:18">
      <c r="A23" s="6" t="s">
        <v>17</v>
      </c>
      <c r="B23" s="39">
        <v>0</v>
      </c>
      <c r="C23" s="40">
        <v>0</v>
      </c>
      <c r="D23" s="40">
        <v>0</v>
      </c>
      <c r="E23" s="40">
        <v>980</v>
      </c>
      <c r="F23" s="40">
        <v>3000</v>
      </c>
      <c r="G23" s="40">
        <v>5000</v>
      </c>
      <c r="H23" s="40">
        <v>0</v>
      </c>
      <c r="I23" s="40">
        <v>1000</v>
      </c>
      <c r="J23" s="40">
        <v>1000</v>
      </c>
      <c r="K23" s="40">
        <v>0</v>
      </c>
      <c r="L23" s="40">
        <v>0</v>
      </c>
      <c r="M23" s="39">
        <v>0</v>
      </c>
      <c r="N23" s="57">
        <f t="shared" si="2"/>
        <v>10980</v>
      </c>
      <c r="O23" s="61">
        <f t="shared" si="3"/>
        <v>2.0991154923785095E-2</v>
      </c>
      <c r="P23" s="1" t="s">
        <v>78</v>
      </c>
    </row>
    <row r="24" spans="1:18">
      <c r="A24" s="6" t="s">
        <v>18</v>
      </c>
      <c r="B24" s="39">
        <v>0</v>
      </c>
      <c r="C24" s="40">
        <v>1249</v>
      </c>
      <c r="D24" s="40">
        <v>615</v>
      </c>
      <c r="E24" s="40">
        <v>0</v>
      </c>
      <c r="F24" s="40">
        <v>615</v>
      </c>
      <c r="G24" s="40">
        <v>615</v>
      </c>
      <c r="H24" s="40">
        <v>0</v>
      </c>
      <c r="I24" s="40">
        <v>0</v>
      </c>
      <c r="J24" s="40">
        <v>1500</v>
      </c>
      <c r="K24" s="40">
        <v>1500</v>
      </c>
      <c r="L24" s="40">
        <v>0</v>
      </c>
      <c r="M24" s="39">
        <v>0</v>
      </c>
      <c r="N24" s="57">
        <f t="shared" si="2"/>
        <v>6094</v>
      </c>
      <c r="O24" s="61">
        <f t="shared" si="3"/>
        <v>1.1650282158975079E-2</v>
      </c>
      <c r="P24" s="1" t="s">
        <v>79</v>
      </c>
    </row>
    <row r="25" spans="1:18">
      <c r="A25" s="6" t="s">
        <v>19</v>
      </c>
      <c r="B25" s="39">
        <v>80</v>
      </c>
      <c r="C25" s="40">
        <v>2793.24</v>
      </c>
      <c r="D25" s="40">
        <v>0</v>
      </c>
      <c r="E25" s="40">
        <v>1935.6</v>
      </c>
      <c r="F25" s="40">
        <v>2100</v>
      </c>
      <c r="G25" s="40">
        <v>0</v>
      </c>
      <c r="H25" s="40">
        <v>1000</v>
      </c>
      <c r="I25" s="40">
        <v>0</v>
      </c>
      <c r="J25" s="40">
        <v>500</v>
      </c>
      <c r="K25" s="40">
        <v>0</v>
      </c>
      <c r="L25" s="40">
        <v>0</v>
      </c>
      <c r="M25" s="39">
        <v>0</v>
      </c>
      <c r="N25" s="57">
        <f t="shared" si="2"/>
        <v>8408.84</v>
      </c>
      <c r="O25" s="61">
        <f t="shared" si="3"/>
        <v>1.6075707028171318E-2</v>
      </c>
      <c r="P25" s="1" t="s">
        <v>80</v>
      </c>
    </row>
    <row r="26" spans="1:18">
      <c r="A26" s="6" t="s">
        <v>20</v>
      </c>
      <c r="B26" s="39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39">
        <v>0</v>
      </c>
      <c r="N26" s="57">
        <f t="shared" si="2"/>
        <v>0</v>
      </c>
      <c r="O26" s="61">
        <f t="shared" si="3"/>
        <v>0</v>
      </c>
    </row>
    <row r="27" spans="1:18">
      <c r="A27" s="6" t="s">
        <v>21</v>
      </c>
      <c r="B27" s="39">
        <v>9685</v>
      </c>
      <c r="C27" s="40">
        <v>9685</v>
      </c>
      <c r="D27" s="40">
        <v>9685</v>
      </c>
      <c r="E27" s="40">
        <v>9685</v>
      </c>
      <c r="F27" s="40">
        <v>9685</v>
      </c>
      <c r="G27" s="40">
        <v>9685</v>
      </c>
      <c r="H27" s="40">
        <v>9685</v>
      </c>
      <c r="I27" s="40">
        <v>9685</v>
      </c>
      <c r="J27" s="40">
        <v>9685</v>
      </c>
      <c r="K27" s="40">
        <v>9685</v>
      </c>
      <c r="L27" s="40">
        <v>9685</v>
      </c>
      <c r="M27" s="39">
        <v>9685</v>
      </c>
      <c r="N27" s="57">
        <f t="shared" si="2"/>
        <v>116220</v>
      </c>
      <c r="O27" s="61">
        <f t="shared" si="3"/>
        <v>0.22218506605121163</v>
      </c>
      <c r="P27" s="1" t="s">
        <v>81</v>
      </c>
    </row>
    <row r="28" spans="1:18">
      <c r="A28" s="6" t="s">
        <v>22</v>
      </c>
      <c r="B28" s="39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39">
        <v>0</v>
      </c>
      <c r="N28" s="57">
        <f t="shared" si="2"/>
        <v>0</v>
      </c>
      <c r="O28" s="61">
        <f t="shared" si="3"/>
        <v>0</v>
      </c>
    </row>
    <row r="29" spans="1:18">
      <c r="A29" s="66" t="s">
        <v>122</v>
      </c>
      <c r="B29" s="39"/>
      <c r="C29" s="40"/>
      <c r="D29" s="40"/>
      <c r="E29" s="40"/>
      <c r="F29" s="40"/>
      <c r="G29" s="40"/>
      <c r="H29" s="40">
        <v>3000</v>
      </c>
      <c r="I29" s="40"/>
      <c r="J29" s="40"/>
      <c r="K29" s="40"/>
      <c r="L29" s="40"/>
      <c r="M29" s="39"/>
      <c r="N29" s="57">
        <f t="shared" si="2"/>
        <v>3000</v>
      </c>
      <c r="O29" s="61">
        <f t="shared" si="3"/>
        <v>5.7352882305423758E-3</v>
      </c>
    </row>
    <row r="30" spans="1:18">
      <c r="A30" s="12" t="s">
        <v>23</v>
      </c>
      <c r="B30" s="39">
        <v>312.5</v>
      </c>
      <c r="C30" s="40">
        <v>312.5</v>
      </c>
      <c r="D30" s="40">
        <v>312.5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39">
        <v>0</v>
      </c>
      <c r="N30" s="57">
        <f t="shared" si="2"/>
        <v>937.5</v>
      </c>
      <c r="O30" s="61">
        <f t="shared" si="3"/>
        <v>1.7922775720444924E-3</v>
      </c>
    </row>
    <row r="31" spans="1:18">
      <c r="A31" s="12" t="s">
        <v>103</v>
      </c>
      <c r="B31" s="39">
        <v>0</v>
      </c>
      <c r="C31" s="40">
        <v>0</v>
      </c>
      <c r="D31" s="40">
        <v>0</v>
      </c>
      <c r="E31" s="40">
        <v>0</v>
      </c>
      <c r="F31" s="40">
        <v>220</v>
      </c>
      <c r="G31" s="40">
        <v>220</v>
      </c>
      <c r="H31" s="40">
        <v>220</v>
      </c>
      <c r="I31" s="40">
        <v>320</v>
      </c>
      <c r="J31" s="40">
        <v>320</v>
      </c>
      <c r="K31" s="40">
        <v>320</v>
      </c>
      <c r="L31" s="40">
        <v>320</v>
      </c>
      <c r="M31" s="39">
        <v>320</v>
      </c>
      <c r="N31" s="57">
        <f t="shared" si="2"/>
        <v>2260</v>
      </c>
      <c r="O31" s="61">
        <f t="shared" si="3"/>
        <v>4.3205838003419232E-3</v>
      </c>
    </row>
    <row r="32" spans="1:18">
      <c r="A32" s="12" t="s">
        <v>24</v>
      </c>
      <c r="B32" s="39">
        <v>0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39">
        <v>0</v>
      </c>
      <c r="N32" s="57">
        <f t="shared" si="2"/>
        <v>0</v>
      </c>
      <c r="O32" s="61">
        <f t="shared" si="3"/>
        <v>0</v>
      </c>
    </row>
    <row r="33" spans="1:16">
      <c r="B33" s="44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39"/>
      <c r="N33" s="57"/>
      <c r="O33" s="61"/>
    </row>
    <row r="34" spans="1:16">
      <c r="A34" s="11" t="s">
        <v>33</v>
      </c>
      <c r="B34" s="41">
        <f>SUM(B35:B63)</f>
        <v>6036.27</v>
      </c>
      <c r="C34" s="41">
        <f t="shared" ref="C34" si="4">SUM(C35:C63)</f>
        <v>5619.52</v>
      </c>
      <c r="D34" s="41">
        <f t="shared" ref="D34:M34" si="5">SUM(D35:D63)</f>
        <v>5897.5800000000008</v>
      </c>
      <c r="E34" s="41">
        <f t="shared" si="5"/>
        <v>5261.68</v>
      </c>
      <c r="F34" s="41">
        <f t="shared" si="5"/>
        <v>5703.0200000000013</v>
      </c>
      <c r="G34" s="41">
        <f t="shared" si="5"/>
        <v>6583.0200000000013</v>
      </c>
      <c r="H34" s="41">
        <f t="shared" si="5"/>
        <v>5798.3500000000013</v>
      </c>
      <c r="I34" s="41">
        <f t="shared" si="5"/>
        <v>5831.6800000000012</v>
      </c>
      <c r="J34" s="41">
        <f t="shared" si="5"/>
        <v>5911.6800000000012</v>
      </c>
      <c r="K34" s="41">
        <f t="shared" si="5"/>
        <v>5331.6800000000012</v>
      </c>
      <c r="L34" s="41">
        <f t="shared" si="5"/>
        <v>5371.6800000000012</v>
      </c>
      <c r="M34" s="41">
        <f t="shared" si="5"/>
        <v>5331.6800000000012</v>
      </c>
      <c r="N34" s="58">
        <f t="shared" ref="N34:N73" si="6">B34+C34+D34+E34+F34+G34+H34+I34+J34+K34+L34+M34</f>
        <v>68677.840000000011</v>
      </c>
      <c r="O34" s="54"/>
    </row>
    <row r="35" spans="1:16">
      <c r="A35" s="12" t="s">
        <v>34</v>
      </c>
      <c r="B35" s="39">
        <v>2050</v>
      </c>
      <c r="C35" s="39">
        <v>2050</v>
      </c>
      <c r="D35" s="39">
        <v>2050</v>
      </c>
      <c r="E35" s="39">
        <v>2050</v>
      </c>
      <c r="F35" s="39">
        <v>2050</v>
      </c>
      <c r="G35" s="39">
        <v>2050</v>
      </c>
      <c r="H35" s="39">
        <v>2050</v>
      </c>
      <c r="I35" s="39">
        <v>2050</v>
      </c>
      <c r="J35" s="39">
        <v>2050</v>
      </c>
      <c r="K35" s="39">
        <v>2050</v>
      </c>
      <c r="L35" s="39">
        <v>2050</v>
      </c>
      <c r="M35" s="39">
        <v>2050</v>
      </c>
      <c r="N35" s="57">
        <f t="shared" si="6"/>
        <v>24600</v>
      </c>
      <c r="O35" s="61">
        <f t="shared" ref="O35:O63" si="7">N35/$N$11</f>
        <v>4.7029363490447479E-2</v>
      </c>
    </row>
    <row r="36" spans="1:16">
      <c r="A36" s="12" t="s">
        <v>35</v>
      </c>
      <c r="B36" s="39">
        <v>200</v>
      </c>
      <c r="C36" s="39">
        <v>200</v>
      </c>
      <c r="D36" s="39">
        <v>200</v>
      </c>
      <c r="E36" s="39">
        <v>53.33</v>
      </c>
      <c r="F36" s="39">
        <v>400</v>
      </c>
      <c r="G36" s="39">
        <v>400</v>
      </c>
      <c r="H36" s="39">
        <v>400</v>
      </c>
      <c r="I36" s="39">
        <v>400</v>
      </c>
      <c r="J36" s="39">
        <v>400</v>
      </c>
      <c r="K36" s="39">
        <v>400</v>
      </c>
      <c r="L36" s="39">
        <v>400</v>
      </c>
      <c r="M36" s="39">
        <v>400</v>
      </c>
      <c r="N36" s="57">
        <f t="shared" si="6"/>
        <v>3853.33</v>
      </c>
      <c r="O36" s="61">
        <f t="shared" si="7"/>
        <v>7.3666527324652842E-3</v>
      </c>
      <c r="P36" s="1" t="s">
        <v>82</v>
      </c>
    </row>
    <row r="37" spans="1:16">
      <c r="A37" s="12" t="s">
        <v>36</v>
      </c>
      <c r="B37" s="39">
        <v>194.17</v>
      </c>
      <c r="C37" s="39">
        <v>195.83</v>
      </c>
      <c r="D37" s="39">
        <v>194.16</v>
      </c>
      <c r="E37" s="39">
        <v>178.61</v>
      </c>
      <c r="F37" s="39">
        <v>195.82</v>
      </c>
      <c r="G37" s="39">
        <v>195.82</v>
      </c>
      <c r="H37" s="39">
        <v>195.82</v>
      </c>
      <c r="I37" s="39">
        <v>195.82</v>
      </c>
      <c r="J37" s="39">
        <v>195.82</v>
      </c>
      <c r="K37" s="39">
        <v>195.82</v>
      </c>
      <c r="L37" s="39">
        <v>195.82</v>
      </c>
      <c r="M37" s="39">
        <v>195.82</v>
      </c>
      <c r="N37" s="57">
        <f t="shared" si="6"/>
        <v>2329.33</v>
      </c>
      <c r="O37" s="61">
        <f t="shared" si="7"/>
        <v>4.4531263113497567E-3</v>
      </c>
    </row>
    <row r="38" spans="1:16">
      <c r="A38" s="12" t="s">
        <v>37</v>
      </c>
      <c r="B38" s="39">
        <v>133.33000000000001</v>
      </c>
      <c r="C38" s="39">
        <v>133.33000000000001</v>
      </c>
      <c r="D38" s="39">
        <v>133.32</v>
      </c>
      <c r="E38" s="39">
        <v>104.44</v>
      </c>
      <c r="F38" s="39">
        <v>148.32</v>
      </c>
      <c r="G38" s="39">
        <v>148.32</v>
      </c>
      <c r="H38" s="39">
        <v>148.32</v>
      </c>
      <c r="I38" s="39">
        <v>148.32</v>
      </c>
      <c r="J38" s="39">
        <v>148.32</v>
      </c>
      <c r="K38" s="39">
        <v>148.32</v>
      </c>
      <c r="L38" s="39">
        <v>148.32</v>
      </c>
      <c r="M38" s="39">
        <v>148.32</v>
      </c>
      <c r="N38" s="57">
        <f t="shared" si="6"/>
        <v>1690.9799999999996</v>
      </c>
      <c r="O38" s="61">
        <f t="shared" si="7"/>
        <v>3.2327525640275146E-3</v>
      </c>
    </row>
    <row r="39" spans="1:16">
      <c r="A39" s="12" t="s">
        <v>38</v>
      </c>
      <c r="B39" s="39">
        <v>291.92</v>
      </c>
      <c r="C39" s="39">
        <v>294.35000000000002</v>
      </c>
      <c r="D39" s="39">
        <v>291.92</v>
      </c>
      <c r="E39" s="39">
        <v>260.42</v>
      </c>
      <c r="F39" s="39">
        <v>307.39999999999998</v>
      </c>
      <c r="G39" s="39">
        <v>307.39999999999998</v>
      </c>
      <c r="H39" s="39">
        <v>307.39999999999998</v>
      </c>
      <c r="I39" s="39">
        <v>307.39999999999998</v>
      </c>
      <c r="J39" s="39">
        <v>307.39999999999998</v>
      </c>
      <c r="K39" s="39">
        <v>307.39999999999998</v>
      </c>
      <c r="L39" s="39">
        <v>307.39999999999998</v>
      </c>
      <c r="M39" s="39">
        <v>307.39999999999998</v>
      </c>
      <c r="N39" s="57">
        <f t="shared" si="6"/>
        <v>3597.8100000000009</v>
      </c>
      <c r="O39" s="61">
        <f t="shared" si="7"/>
        <v>6.8781591162425564E-3</v>
      </c>
    </row>
    <row r="40" spans="1:16">
      <c r="A40" s="12" t="s">
        <v>39</v>
      </c>
      <c r="B40" s="39">
        <v>41.65</v>
      </c>
      <c r="C40" s="39">
        <v>41.65</v>
      </c>
      <c r="D40" s="39">
        <v>41.65</v>
      </c>
      <c r="E40" s="39">
        <v>41.65</v>
      </c>
      <c r="F40" s="39">
        <v>41.65</v>
      </c>
      <c r="G40" s="39">
        <v>41.65</v>
      </c>
      <c r="H40" s="39">
        <v>136.97999999999999</v>
      </c>
      <c r="I40" s="39">
        <v>170.31</v>
      </c>
      <c r="J40" s="39">
        <v>170.31</v>
      </c>
      <c r="K40" s="39">
        <v>170.31</v>
      </c>
      <c r="L40" s="39">
        <v>170.31</v>
      </c>
      <c r="M40" s="39">
        <v>170.31</v>
      </c>
      <c r="N40" s="57">
        <f t="shared" si="6"/>
        <v>1238.4299999999998</v>
      </c>
      <c r="O40" s="61">
        <f t="shared" si="7"/>
        <v>2.3675843344501978E-3</v>
      </c>
      <c r="P40" s="1" t="s">
        <v>83</v>
      </c>
    </row>
    <row r="41" spans="1:16">
      <c r="A41" s="12" t="s">
        <v>40</v>
      </c>
      <c r="B41" s="39">
        <v>0</v>
      </c>
      <c r="C41" s="39">
        <v>0</v>
      </c>
      <c r="D41" s="39">
        <v>0</v>
      </c>
      <c r="E41" s="39">
        <v>37.22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57">
        <f t="shared" si="6"/>
        <v>37.22</v>
      </c>
      <c r="O41" s="61">
        <f t="shared" si="7"/>
        <v>7.1155809313595733E-5</v>
      </c>
      <c r="P41" s="1" t="s">
        <v>84</v>
      </c>
    </row>
    <row r="42" spans="1:16">
      <c r="A42" s="12" t="s">
        <v>41</v>
      </c>
      <c r="B42" s="39">
        <v>80</v>
      </c>
      <c r="C42" s="39">
        <v>100</v>
      </c>
      <c r="D42" s="39">
        <v>80</v>
      </c>
      <c r="E42" s="39">
        <v>40</v>
      </c>
      <c r="F42" s="39">
        <v>80</v>
      </c>
      <c r="G42" s="39">
        <v>80</v>
      </c>
      <c r="H42" s="39">
        <v>80</v>
      </c>
      <c r="I42" s="39">
        <v>80</v>
      </c>
      <c r="J42" s="39">
        <v>80</v>
      </c>
      <c r="K42" s="39">
        <v>80</v>
      </c>
      <c r="L42" s="39">
        <v>80</v>
      </c>
      <c r="M42" s="39">
        <v>80</v>
      </c>
      <c r="N42" s="57">
        <f t="shared" si="6"/>
        <v>940</v>
      </c>
      <c r="O42" s="61">
        <f t="shared" si="7"/>
        <v>1.7970569789032777E-3</v>
      </c>
    </row>
    <row r="43" spans="1:16">
      <c r="A43" s="12" t="s">
        <v>42</v>
      </c>
      <c r="B43" s="39">
        <v>0</v>
      </c>
      <c r="C43" s="39">
        <v>160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57">
        <f t="shared" si="6"/>
        <v>160</v>
      </c>
      <c r="O43" s="61">
        <f t="shared" si="7"/>
        <v>3.0588203896226001E-4</v>
      </c>
    </row>
    <row r="44" spans="1:16">
      <c r="A44" s="12" t="s">
        <v>43</v>
      </c>
      <c r="B44" s="39">
        <v>14.54</v>
      </c>
      <c r="C44" s="39">
        <v>65.11</v>
      </c>
      <c r="D44" s="39">
        <v>14.5</v>
      </c>
      <c r="E44" s="39">
        <v>102.2</v>
      </c>
      <c r="F44" s="39">
        <v>80</v>
      </c>
      <c r="G44" s="39">
        <v>80</v>
      </c>
      <c r="H44" s="39">
        <v>80</v>
      </c>
      <c r="I44" s="39">
        <v>80</v>
      </c>
      <c r="J44" s="39">
        <v>80</v>
      </c>
      <c r="K44" s="39">
        <v>80</v>
      </c>
      <c r="L44" s="39">
        <v>80</v>
      </c>
      <c r="M44" s="39">
        <v>80</v>
      </c>
      <c r="N44" s="57">
        <f t="shared" si="6"/>
        <v>836.35</v>
      </c>
      <c r="O44" s="61">
        <f t="shared" si="7"/>
        <v>1.5989027705380387E-3</v>
      </c>
    </row>
    <row r="45" spans="1:16">
      <c r="A45" s="12" t="s">
        <v>44</v>
      </c>
      <c r="B45" s="39">
        <v>2000</v>
      </c>
      <c r="C45" s="39">
        <v>2000</v>
      </c>
      <c r="D45" s="39">
        <v>2000</v>
      </c>
      <c r="E45" s="39">
        <v>2000</v>
      </c>
      <c r="F45" s="39">
        <v>2000</v>
      </c>
      <c r="G45" s="39">
        <v>2000</v>
      </c>
      <c r="H45" s="39">
        <v>2000</v>
      </c>
      <c r="I45" s="39">
        <v>2000</v>
      </c>
      <c r="J45" s="39">
        <v>2000</v>
      </c>
      <c r="K45" s="39">
        <v>1500</v>
      </c>
      <c r="L45" s="39">
        <v>1500</v>
      </c>
      <c r="M45" s="39">
        <v>1500</v>
      </c>
      <c r="N45" s="57">
        <f t="shared" si="6"/>
        <v>22500</v>
      </c>
      <c r="O45" s="61">
        <f t="shared" si="7"/>
        <v>4.3014661729067816E-2</v>
      </c>
      <c r="P45" s="1" t="s">
        <v>93</v>
      </c>
    </row>
    <row r="46" spans="1:16">
      <c r="A46" s="12" t="s">
        <v>45</v>
      </c>
      <c r="B46" s="39">
        <v>86.65</v>
      </c>
      <c r="C46" s="39">
        <v>75.16</v>
      </c>
      <c r="D46" s="39">
        <v>45.68</v>
      </c>
      <c r="E46" s="39">
        <v>73.27</v>
      </c>
      <c r="F46" s="39">
        <v>45.68</v>
      </c>
      <c r="G46" s="39">
        <v>45.68</v>
      </c>
      <c r="H46" s="39">
        <v>45.68</v>
      </c>
      <c r="I46" s="39">
        <v>45.68</v>
      </c>
      <c r="J46" s="39">
        <v>45.68</v>
      </c>
      <c r="K46" s="39">
        <v>45.68</v>
      </c>
      <c r="L46" s="39">
        <v>45.68</v>
      </c>
      <c r="M46" s="39">
        <v>45.68</v>
      </c>
      <c r="N46" s="57">
        <f t="shared" si="6"/>
        <v>646.19999999999993</v>
      </c>
      <c r="O46" s="61">
        <f t="shared" si="7"/>
        <v>1.2353810848588275E-3</v>
      </c>
    </row>
    <row r="47" spans="1:16">
      <c r="A47" s="12" t="s">
        <v>46</v>
      </c>
      <c r="B47" s="39">
        <v>69</v>
      </c>
      <c r="C47" s="39">
        <v>69</v>
      </c>
      <c r="D47" s="39">
        <v>69</v>
      </c>
      <c r="E47" s="39">
        <v>69</v>
      </c>
      <c r="F47" s="39">
        <v>69</v>
      </c>
      <c r="G47" s="39">
        <v>69</v>
      </c>
      <c r="H47" s="39">
        <v>69</v>
      </c>
      <c r="I47" s="39">
        <v>69</v>
      </c>
      <c r="J47" s="39">
        <v>69</v>
      </c>
      <c r="K47" s="39">
        <v>69</v>
      </c>
      <c r="L47" s="39">
        <v>69</v>
      </c>
      <c r="M47" s="39">
        <v>69</v>
      </c>
      <c r="N47" s="57">
        <f t="shared" si="6"/>
        <v>828</v>
      </c>
      <c r="O47" s="61">
        <f t="shared" si="7"/>
        <v>1.5829395516296957E-3</v>
      </c>
    </row>
    <row r="48" spans="1:16">
      <c r="A48" s="12" t="s">
        <v>101</v>
      </c>
      <c r="B48" s="39">
        <v>65</v>
      </c>
      <c r="C48" s="39">
        <v>65</v>
      </c>
      <c r="D48" s="39">
        <v>65</v>
      </c>
      <c r="E48" s="39">
        <v>65</v>
      </c>
      <c r="F48" s="39">
        <v>65</v>
      </c>
      <c r="G48" s="39">
        <v>65</v>
      </c>
      <c r="H48" s="39">
        <v>65</v>
      </c>
      <c r="I48" s="39">
        <v>65</v>
      </c>
      <c r="J48" s="39">
        <v>65</v>
      </c>
      <c r="K48" s="39">
        <v>65</v>
      </c>
      <c r="L48" s="39">
        <v>65</v>
      </c>
      <c r="M48" s="39">
        <v>65</v>
      </c>
      <c r="N48" s="57">
        <f t="shared" si="6"/>
        <v>780</v>
      </c>
      <c r="O48" s="61">
        <f t="shared" si="7"/>
        <v>1.4911749399410177E-3</v>
      </c>
    </row>
    <row r="49" spans="1:16">
      <c r="A49" s="12" t="s">
        <v>47</v>
      </c>
      <c r="B49" s="39">
        <v>254.48</v>
      </c>
      <c r="C49" s="39">
        <v>25</v>
      </c>
      <c r="D49" s="39">
        <v>93.4</v>
      </c>
      <c r="E49" s="39">
        <v>0</v>
      </c>
      <c r="F49" s="39">
        <v>0</v>
      </c>
      <c r="G49" s="39">
        <v>80</v>
      </c>
      <c r="H49" s="39">
        <v>0</v>
      </c>
      <c r="I49" s="39">
        <v>0</v>
      </c>
      <c r="J49" s="39">
        <v>80</v>
      </c>
      <c r="K49" s="39">
        <v>0</v>
      </c>
      <c r="L49" s="39">
        <v>40</v>
      </c>
      <c r="M49" s="39">
        <v>0</v>
      </c>
      <c r="N49" s="57">
        <f t="shared" si="6"/>
        <v>572.88</v>
      </c>
      <c r="O49" s="61">
        <f t="shared" si="7"/>
        <v>1.0952106405043721E-3</v>
      </c>
    </row>
    <row r="50" spans="1:16">
      <c r="A50" s="12" t="s">
        <v>48</v>
      </c>
      <c r="B50" s="39">
        <v>200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57">
        <f t="shared" si="6"/>
        <v>200</v>
      </c>
      <c r="O50" s="61">
        <f t="shared" si="7"/>
        <v>3.8235254870282501E-4</v>
      </c>
    </row>
    <row r="51" spans="1:16">
      <c r="A51" s="12" t="s">
        <v>49</v>
      </c>
      <c r="B51" s="39">
        <v>0</v>
      </c>
      <c r="C51" s="39">
        <v>0</v>
      </c>
      <c r="D51" s="39">
        <v>0</v>
      </c>
      <c r="E51" s="39">
        <v>0</v>
      </c>
      <c r="F51" s="39">
        <v>30</v>
      </c>
      <c r="G51" s="39">
        <v>30</v>
      </c>
      <c r="H51" s="39">
        <v>30</v>
      </c>
      <c r="I51" s="39">
        <v>30</v>
      </c>
      <c r="J51" s="39">
        <v>30</v>
      </c>
      <c r="K51" s="39">
        <v>30</v>
      </c>
      <c r="L51" s="39">
        <v>30</v>
      </c>
      <c r="M51" s="39">
        <v>30</v>
      </c>
      <c r="N51" s="57">
        <f t="shared" si="6"/>
        <v>240</v>
      </c>
      <c r="O51" s="61">
        <f t="shared" si="7"/>
        <v>4.5882305844339007E-4</v>
      </c>
    </row>
    <row r="52" spans="1:16">
      <c r="A52" s="12" t="s">
        <v>50</v>
      </c>
      <c r="B52" s="39">
        <v>60</v>
      </c>
      <c r="C52" s="39">
        <v>3.74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57">
        <f t="shared" si="6"/>
        <v>63.74</v>
      </c>
      <c r="O52" s="61">
        <f t="shared" si="7"/>
        <v>1.2185575727159034E-4</v>
      </c>
    </row>
    <row r="53" spans="1:16">
      <c r="A53" s="12" t="s">
        <v>51</v>
      </c>
      <c r="B53" s="39">
        <v>48.5</v>
      </c>
      <c r="C53" s="39">
        <v>48.5</v>
      </c>
      <c r="D53" s="39">
        <v>50.8</v>
      </c>
      <c r="E53" s="39">
        <v>48.5</v>
      </c>
      <c r="F53" s="39">
        <v>50.8</v>
      </c>
      <c r="G53" s="39">
        <v>50.8</v>
      </c>
      <c r="H53" s="39">
        <v>50.8</v>
      </c>
      <c r="I53" s="39">
        <v>50.8</v>
      </c>
      <c r="J53" s="39">
        <v>50.8</v>
      </c>
      <c r="K53" s="39">
        <v>50.8</v>
      </c>
      <c r="L53" s="39">
        <v>50.8</v>
      </c>
      <c r="M53" s="39">
        <v>50.8</v>
      </c>
      <c r="N53" s="57">
        <f t="shared" si="6"/>
        <v>602.70000000000005</v>
      </c>
      <c r="O53" s="61">
        <f t="shared" si="7"/>
        <v>1.1522194055159634E-3</v>
      </c>
    </row>
    <row r="54" spans="1:16">
      <c r="A54" s="12" t="s">
        <v>52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57">
        <f t="shared" si="6"/>
        <v>0</v>
      </c>
      <c r="O54" s="61">
        <f t="shared" si="7"/>
        <v>0</v>
      </c>
    </row>
    <row r="55" spans="1:16">
      <c r="A55" s="12" t="s">
        <v>53</v>
      </c>
      <c r="B55" s="39">
        <v>0</v>
      </c>
      <c r="C55" s="39">
        <v>0</v>
      </c>
      <c r="D55" s="39">
        <v>414</v>
      </c>
      <c r="E55" s="39">
        <v>0</v>
      </c>
      <c r="F55" s="39">
        <v>0</v>
      </c>
      <c r="G55" s="39">
        <v>300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57">
        <f t="shared" si="6"/>
        <v>714</v>
      </c>
      <c r="O55" s="61">
        <f t="shared" si="7"/>
        <v>1.3649985988690855E-3</v>
      </c>
    </row>
    <row r="56" spans="1:16">
      <c r="A56" s="12" t="s">
        <v>54</v>
      </c>
      <c r="B56" s="39">
        <v>107.81</v>
      </c>
      <c r="C56" s="39">
        <v>53.5</v>
      </c>
      <c r="D56" s="39">
        <v>114.8</v>
      </c>
      <c r="E56" s="39">
        <v>98.69</v>
      </c>
      <c r="F56" s="39">
        <v>100</v>
      </c>
      <c r="G56" s="39">
        <v>100</v>
      </c>
      <c r="H56" s="39">
        <v>100</v>
      </c>
      <c r="I56" s="39">
        <v>100</v>
      </c>
      <c r="J56" s="39">
        <v>100</v>
      </c>
      <c r="K56" s="39">
        <v>100</v>
      </c>
      <c r="L56" s="39">
        <v>100</v>
      </c>
      <c r="M56" s="39">
        <v>100</v>
      </c>
      <c r="N56" s="57">
        <f t="shared" si="6"/>
        <v>1174.8</v>
      </c>
      <c r="O56" s="61">
        <f t="shared" si="7"/>
        <v>2.2459388710803943E-3</v>
      </c>
      <c r="P56" s="1" t="s">
        <v>85</v>
      </c>
    </row>
    <row r="57" spans="1:16">
      <c r="A57" s="12" t="s">
        <v>55</v>
      </c>
      <c r="B57" s="39">
        <v>39.35</v>
      </c>
      <c r="C57" s="39">
        <v>39.35</v>
      </c>
      <c r="D57" s="39">
        <v>39.35</v>
      </c>
      <c r="E57" s="39">
        <v>39.35</v>
      </c>
      <c r="F57" s="39">
        <v>39.35</v>
      </c>
      <c r="G57" s="39">
        <v>39.35</v>
      </c>
      <c r="H57" s="39">
        <v>39.35</v>
      </c>
      <c r="I57" s="39">
        <v>39.35</v>
      </c>
      <c r="J57" s="39">
        <v>39.35</v>
      </c>
      <c r="K57" s="39">
        <v>39.35</v>
      </c>
      <c r="L57" s="39">
        <v>39.35</v>
      </c>
      <c r="M57" s="39">
        <v>39.35</v>
      </c>
      <c r="N57" s="57">
        <f t="shared" si="6"/>
        <v>472.2000000000001</v>
      </c>
      <c r="O57" s="61">
        <f t="shared" si="7"/>
        <v>9.0273436748737005E-4</v>
      </c>
      <c r="P57" s="1" t="s">
        <v>86</v>
      </c>
    </row>
    <row r="58" spans="1:16">
      <c r="A58" s="12" t="s">
        <v>56</v>
      </c>
      <c r="B58" s="39">
        <v>27.91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57">
        <f t="shared" si="6"/>
        <v>27.91</v>
      </c>
      <c r="O58" s="61">
        <f t="shared" si="7"/>
        <v>5.3357298171479231E-5</v>
      </c>
      <c r="P58" s="1" t="s">
        <v>87</v>
      </c>
    </row>
    <row r="59" spans="1:16">
      <c r="A59" s="12" t="s">
        <v>57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500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57">
        <f t="shared" si="6"/>
        <v>500</v>
      </c>
      <c r="O59" s="61">
        <f t="shared" si="7"/>
        <v>9.5588137175706264E-4</v>
      </c>
      <c r="P59" s="1" t="s">
        <v>88</v>
      </c>
    </row>
    <row r="60" spans="1:16">
      <c r="A60" s="12" t="s">
        <v>102</v>
      </c>
      <c r="B60" s="39">
        <v>71.959999999999994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57">
        <f t="shared" si="6"/>
        <v>71.959999999999994</v>
      </c>
      <c r="O60" s="61">
        <f t="shared" si="7"/>
        <v>1.3757044702327644E-4</v>
      </c>
      <c r="P60" s="1" t="s">
        <v>89</v>
      </c>
    </row>
    <row r="61" spans="1:16">
      <c r="A61" s="12" t="s">
        <v>58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57">
        <f t="shared" si="6"/>
        <v>0</v>
      </c>
      <c r="O61" s="61">
        <f t="shared" si="7"/>
        <v>0</v>
      </c>
      <c r="P61" s="1" t="s">
        <v>90</v>
      </c>
    </row>
    <row r="62" spans="1:16">
      <c r="A62" s="12" t="s">
        <v>59</v>
      </c>
      <c r="B62" s="39">
        <v>0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57">
        <f t="shared" si="6"/>
        <v>0</v>
      </c>
      <c r="O62" s="61">
        <f t="shared" si="7"/>
        <v>0</v>
      </c>
      <c r="P62" s="1" t="s">
        <v>90</v>
      </c>
    </row>
    <row r="63" spans="1:16">
      <c r="A63" s="12" t="s">
        <v>60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57">
        <f t="shared" si="6"/>
        <v>0</v>
      </c>
      <c r="O63" s="61">
        <f t="shared" si="7"/>
        <v>0</v>
      </c>
    </row>
    <row r="64" spans="1:16">
      <c r="A64" s="12"/>
      <c r="B64" s="39">
        <v>0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39"/>
      <c r="N64" s="57">
        <f t="shared" si="6"/>
        <v>0</v>
      </c>
      <c r="O64" s="61"/>
    </row>
    <row r="65" spans="1:16">
      <c r="A65" s="14" t="s">
        <v>61</v>
      </c>
      <c r="B65" s="41">
        <f t="shared" ref="B65:M65" si="8">SUM(B66:B67)</f>
        <v>148.69</v>
      </c>
      <c r="C65" s="41">
        <f t="shared" si="8"/>
        <v>78.05</v>
      </c>
      <c r="D65" s="41">
        <f t="shared" si="8"/>
        <v>93.22</v>
      </c>
      <c r="E65" s="41">
        <f t="shared" si="8"/>
        <v>70.5</v>
      </c>
      <c r="F65" s="41">
        <f t="shared" si="8"/>
        <v>150</v>
      </c>
      <c r="G65" s="41">
        <f t="shared" si="8"/>
        <v>80</v>
      </c>
      <c r="H65" s="41">
        <f t="shared" si="8"/>
        <v>90</v>
      </c>
      <c r="I65" s="41">
        <f t="shared" si="8"/>
        <v>150</v>
      </c>
      <c r="J65" s="41">
        <f t="shared" si="8"/>
        <v>90</v>
      </c>
      <c r="K65" s="41">
        <f t="shared" si="8"/>
        <v>80</v>
      </c>
      <c r="L65" s="41">
        <f t="shared" si="8"/>
        <v>150</v>
      </c>
      <c r="M65" s="41">
        <f t="shared" si="8"/>
        <v>90</v>
      </c>
      <c r="N65" s="58">
        <f t="shared" si="6"/>
        <v>1270.46</v>
      </c>
      <c r="O65" s="54"/>
    </row>
    <row r="66" spans="1:16">
      <c r="A66" s="12" t="s">
        <v>62</v>
      </c>
      <c r="B66" s="39">
        <v>148.69</v>
      </c>
      <c r="C66" s="40">
        <v>78.05</v>
      </c>
      <c r="D66" s="40">
        <v>93.22</v>
      </c>
      <c r="E66" s="40">
        <v>70.5</v>
      </c>
      <c r="F66" s="40">
        <v>150</v>
      </c>
      <c r="G66" s="40">
        <v>80</v>
      </c>
      <c r="H66" s="40">
        <v>90</v>
      </c>
      <c r="I66" s="40">
        <v>150</v>
      </c>
      <c r="J66" s="40">
        <v>90</v>
      </c>
      <c r="K66" s="40">
        <v>80</v>
      </c>
      <c r="L66" s="40">
        <v>150</v>
      </c>
      <c r="M66" s="39">
        <v>90</v>
      </c>
      <c r="N66" s="57">
        <f t="shared" si="6"/>
        <v>1270.46</v>
      </c>
      <c r="O66" s="61">
        <f t="shared" ref="O66:O67" si="9">N66/$N$11</f>
        <v>2.4288180951249553E-3</v>
      </c>
    </row>
    <row r="67" spans="1:16">
      <c r="A67" s="12" t="s">
        <v>60</v>
      </c>
      <c r="B67" s="39">
        <v>0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39"/>
      <c r="N67" s="57">
        <f t="shared" si="6"/>
        <v>0</v>
      </c>
      <c r="O67" s="61">
        <f t="shared" si="9"/>
        <v>0</v>
      </c>
    </row>
    <row r="68" spans="1:16">
      <c r="A68" s="12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39"/>
      <c r="N68" s="57">
        <f t="shared" si="6"/>
        <v>0</v>
      </c>
      <c r="O68" s="61"/>
    </row>
    <row r="69" spans="1:16">
      <c r="A69" s="14" t="s">
        <v>63</v>
      </c>
      <c r="B69" s="41">
        <f t="shared" ref="B69:M69" si="10">SUM(B70:B73)</f>
        <v>2437.69</v>
      </c>
      <c r="C69" s="41">
        <f t="shared" si="10"/>
        <v>3136.8800000000006</v>
      </c>
      <c r="D69" s="41">
        <f t="shared" si="10"/>
        <v>2517.9</v>
      </c>
      <c r="E69" s="41">
        <f t="shared" si="10"/>
        <v>3106.78</v>
      </c>
      <c r="F69" s="41">
        <f t="shared" si="10"/>
        <v>4175</v>
      </c>
      <c r="G69" s="41">
        <f t="shared" si="10"/>
        <v>5075</v>
      </c>
      <c r="H69" s="41">
        <f t="shared" si="10"/>
        <v>5555.33</v>
      </c>
      <c r="I69" s="41">
        <f t="shared" si="10"/>
        <v>5736.43</v>
      </c>
      <c r="J69" s="41">
        <f t="shared" si="10"/>
        <v>5355.33</v>
      </c>
      <c r="K69" s="41">
        <f t="shared" si="10"/>
        <v>4155.33</v>
      </c>
      <c r="L69" s="41">
        <f t="shared" si="10"/>
        <v>4160</v>
      </c>
      <c r="M69" s="41">
        <f t="shared" si="10"/>
        <v>4155</v>
      </c>
      <c r="N69" s="58">
        <f t="shared" si="6"/>
        <v>49566.670000000006</v>
      </c>
      <c r="O69" s="54"/>
    </row>
    <row r="70" spans="1:16">
      <c r="A70" s="12" t="s">
        <v>64</v>
      </c>
      <c r="B70" s="39">
        <v>343.14</v>
      </c>
      <c r="C70" s="40">
        <v>401.07</v>
      </c>
      <c r="D70" s="40">
        <v>478.33</v>
      </c>
      <c r="E70" s="40">
        <v>324.39999999999998</v>
      </c>
      <c r="F70" s="40">
        <v>400</v>
      </c>
      <c r="G70" s="40">
        <v>400</v>
      </c>
      <c r="H70" s="40">
        <v>380.33</v>
      </c>
      <c r="I70" s="40">
        <v>361.43</v>
      </c>
      <c r="J70" s="40">
        <v>380.33</v>
      </c>
      <c r="K70" s="40">
        <v>380.33</v>
      </c>
      <c r="L70" s="40">
        <v>385</v>
      </c>
      <c r="M70" s="39">
        <v>400</v>
      </c>
      <c r="N70" s="57">
        <f t="shared" si="6"/>
        <v>4634.3599999999997</v>
      </c>
      <c r="O70" s="61">
        <f t="shared" ref="O70:O73" si="11">N70/$N$11</f>
        <v>8.8597967880321201E-3</v>
      </c>
      <c r="P70" s="1" t="s">
        <v>91</v>
      </c>
    </row>
    <row r="71" spans="1:16">
      <c r="A71" s="12" t="s">
        <v>65</v>
      </c>
      <c r="B71" s="39">
        <v>2086.96</v>
      </c>
      <c r="C71" s="40">
        <v>2733.53</v>
      </c>
      <c r="D71" s="40">
        <v>2037.17</v>
      </c>
      <c r="E71" s="40">
        <v>2782.38</v>
      </c>
      <c r="F71" s="40">
        <f>2100+1675</f>
        <v>3775</v>
      </c>
      <c r="G71" s="43">
        <f>3000+1675</f>
        <v>4675</v>
      </c>
      <c r="H71" s="40">
        <f>3500+1675</f>
        <v>5175</v>
      </c>
      <c r="I71" s="40">
        <f>3700+1675</f>
        <v>5375</v>
      </c>
      <c r="J71" s="40">
        <f>3300+1675</f>
        <v>4975</v>
      </c>
      <c r="K71" s="40">
        <f>2100+1675</f>
        <v>3775</v>
      </c>
      <c r="L71" s="40">
        <f>2100+1675</f>
        <v>3775</v>
      </c>
      <c r="M71" s="39">
        <f>2080+1675</f>
        <v>3755</v>
      </c>
      <c r="N71" s="57">
        <f t="shared" si="6"/>
        <v>44920.04</v>
      </c>
      <c r="O71" s="61">
        <f t="shared" si="11"/>
        <v>8.5876458909164247E-2</v>
      </c>
      <c r="P71" s="1" t="s">
        <v>92</v>
      </c>
    </row>
    <row r="72" spans="1:16">
      <c r="A72" s="12" t="s">
        <v>63</v>
      </c>
      <c r="B72" s="39">
        <v>0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/>
      <c r="K72" s="40">
        <v>0</v>
      </c>
      <c r="L72" s="40">
        <v>0</v>
      </c>
      <c r="M72" s="39"/>
      <c r="N72" s="57">
        <f t="shared" si="6"/>
        <v>0</v>
      </c>
      <c r="O72" s="61">
        <f t="shared" si="11"/>
        <v>0</v>
      </c>
      <c r="P72" s="1" t="s">
        <v>94</v>
      </c>
    </row>
    <row r="73" spans="1:16" ht="12" thickBot="1">
      <c r="A73" s="12" t="s">
        <v>66</v>
      </c>
      <c r="B73" s="45">
        <v>7.59</v>
      </c>
      <c r="C73" s="46">
        <v>2.2799999999999998</v>
      </c>
      <c r="D73" s="46">
        <v>2.4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5">
        <v>0</v>
      </c>
      <c r="N73" s="59">
        <f t="shared" si="6"/>
        <v>12.27</v>
      </c>
      <c r="O73" s="62">
        <f t="shared" si="11"/>
        <v>2.3457328862918315E-5</v>
      </c>
      <c r="P73" s="1" t="s">
        <v>95</v>
      </c>
    </row>
    <row r="74" spans="1:16">
      <c r="A74" s="15"/>
      <c r="B74" s="47"/>
      <c r="C74" s="47"/>
      <c r="D74" s="47"/>
      <c r="E74" s="48"/>
      <c r="F74" s="13"/>
      <c r="G74" s="49"/>
      <c r="H74" s="49"/>
      <c r="I74" s="49"/>
      <c r="J74" s="49"/>
      <c r="K74" s="49"/>
      <c r="L74" s="49"/>
      <c r="M74" s="49"/>
      <c r="N74" s="49"/>
    </row>
    <row r="75" spans="1:16">
      <c r="A75" s="15" t="s">
        <v>96</v>
      </c>
      <c r="B75" s="47">
        <f t="shared" ref="B75:O75" si="12">B8-B11</f>
        <v>11973.25</v>
      </c>
      <c r="C75" s="47">
        <f t="shared" si="12"/>
        <v>10827.630000000012</v>
      </c>
      <c r="D75" s="47">
        <f t="shared" si="12"/>
        <v>11645.669999999991</v>
      </c>
      <c r="E75" s="47">
        <f t="shared" si="12"/>
        <v>598.90000000000873</v>
      </c>
      <c r="F75" s="47">
        <f t="shared" si="12"/>
        <v>-2588.4500000000044</v>
      </c>
      <c r="G75" s="47">
        <f t="shared" si="12"/>
        <v>-5458.4500000000044</v>
      </c>
      <c r="H75" s="47">
        <f t="shared" si="12"/>
        <v>-3369.1100000000006</v>
      </c>
      <c r="I75" s="47">
        <f t="shared" si="12"/>
        <v>-3343.5400000000009</v>
      </c>
      <c r="J75" s="47">
        <f t="shared" si="12"/>
        <v>-1132.4400000000023</v>
      </c>
      <c r="K75" s="47">
        <f t="shared" si="12"/>
        <v>-402.44000000000233</v>
      </c>
      <c r="L75" s="47">
        <f t="shared" si="12"/>
        <v>-1637.1100000000006</v>
      </c>
      <c r="M75" s="47">
        <f t="shared" si="12"/>
        <v>1187.8899999999994</v>
      </c>
      <c r="N75" s="47">
        <f t="shared" si="12"/>
        <v>18301.800000000047</v>
      </c>
      <c r="O75" s="16">
        <f t="shared" si="12"/>
        <v>-1.0000000000000002</v>
      </c>
    </row>
    <row r="76" spans="1:16">
      <c r="A76" s="15"/>
      <c r="B76" s="47"/>
      <c r="C76" s="47"/>
      <c r="D76" s="47"/>
      <c r="E76" s="48"/>
      <c r="F76" s="13"/>
      <c r="G76" s="49"/>
      <c r="H76" s="49"/>
      <c r="I76" s="49"/>
      <c r="J76" s="49"/>
      <c r="K76" s="49"/>
      <c r="L76" s="49"/>
      <c r="M76" s="49"/>
      <c r="N76" s="49"/>
    </row>
    <row r="77" spans="1:16">
      <c r="A77" s="15" t="s">
        <v>97</v>
      </c>
      <c r="B77" s="47">
        <f>B75</f>
        <v>11973.25</v>
      </c>
      <c r="C77" s="47">
        <f>C75+B77</f>
        <v>22800.880000000012</v>
      </c>
      <c r="D77" s="47">
        <f t="shared" ref="D77:M77" si="13">D75+C77</f>
        <v>34446.550000000003</v>
      </c>
      <c r="E77" s="47">
        <f t="shared" si="13"/>
        <v>35045.450000000012</v>
      </c>
      <c r="F77" s="47">
        <f t="shared" si="13"/>
        <v>32457.000000000007</v>
      </c>
      <c r="G77" s="47">
        <f t="shared" si="13"/>
        <v>26998.550000000003</v>
      </c>
      <c r="H77" s="47">
        <f t="shared" si="13"/>
        <v>23629.440000000002</v>
      </c>
      <c r="I77" s="47">
        <f t="shared" si="13"/>
        <v>20285.900000000001</v>
      </c>
      <c r="J77" s="47">
        <f t="shared" si="13"/>
        <v>19153.46</v>
      </c>
      <c r="K77" s="47">
        <f t="shared" si="13"/>
        <v>18751.019999999997</v>
      </c>
      <c r="L77" s="47">
        <f t="shared" si="13"/>
        <v>17113.909999999996</v>
      </c>
      <c r="M77" s="47">
        <f t="shared" si="13"/>
        <v>18301.799999999996</v>
      </c>
      <c r="N77" s="47"/>
      <c r="O77" s="16"/>
    </row>
    <row r="78" spans="1:16">
      <c r="A78" s="15"/>
      <c r="B78" s="47"/>
      <c r="C78" s="47"/>
      <c r="D78" s="47"/>
      <c r="E78" s="48"/>
      <c r="F78" s="13"/>
      <c r="G78" s="49"/>
      <c r="H78" s="49"/>
      <c r="I78" s="49"/>
      <c r="J78" s="49"/>
      <c r="K78" s="49"/>
      <c r="L78" s="49"/>
      <c r="M78" s="49"/>
      <c r="N78" s="49"/>
    </row>
    <row r="79" spans="1:16">
      <c r="A79" s="15"/>
      <c r="B79" s="16"/>
      <c r="C79" s="16"/>
      <c r="D79" s="16"/>
      <c r="E79" s="17"/>
      <c r="F79" s="19"/>
    </row>
    <row r="80" spans="1:16">
      <c r="A80" s="15"/>
      <c r="B80" s="16"/>
      <c r="C80" s="16"/>
      <c r="D80" s="16"/>
      <c r="E80" s="17"/>
      <c r="F80" s="19"/>
    </row>
    <row r="81" spans="1:13">
      <c r="A81" s="65" t="s">
        <v>115</v>
      </c>
      <c r="B81" s="16"/>
      <c r="C81" s="16"/>
      <c r="D81" s="16"/>
      <c r="E81" s="17"/>
      <c r="F81" s="19"/>
    </row>
    <row r="82" spans="1:13">
      <c r="A82" s="15"/>
      <c r="B82" s="16"/>
      <c r="C82" s="16"/>
      <c r="D82" s="16"/>
      <c r="E82" s="17"/>
      <c r="F82" s="19"/>
    </row>
    <row r="83" spans="1:13">
      <c r="A83" s="15" t="s">
        <v>116</v>
      </c>
      <c r="B83" s="16"/>
      <c r="C83" s="16"/>
      <c r="D83" s="16"/>
      <c r="E83" s="17"/>
      <c r="F83" s="19"/>
      <c r="G83" s="2">
        <v>3000</v>
      </c>
      <c r="H83" s="2">
        <v>3000</v>
      </c>
      <c r="I83" s="2">
        <v>3000</v>
      </c>
      <c r="M83" s="2">
        <f>SUM(G83:L83)</f>
        <v>9000</v>
      </c>
    </row>
    <row r="84" spans="1:13">
      <c r="A84" s="15" t="s">
        <v>117</v>
      </c>
      <c r="B84" s="16"/>
      <c r="C84" s="16"/>
      <c r="D84" s="16"/>
      <c r="E84" s="17"/>
      <c r="F84" s="19"/>
      <c r="G84" s="2">
        <v>7000</v>
      </c>
      <c r="H84" s="2">
        <v>7000</v>
      </c>
      <c r="I84" s="2">
        <v>6000</v>
      </c>
      <c r="M84" s="2">
        <f t="shared" ref="M84:M86" si="14">SUM(G84:L84)</f>
        <v>20000</v>
      </c>
    </row>
    <row r="85" spans="1:13" ht="25.5" customHeight="1">
      <c r="A85" s="64" t="s">
        <v>119</v>
      </c>
      <c r="B85" s="20"/>
      <c r="C85" s="16"/>
      <c r="D85" s="16"/>
      <c r="E85" s="17"/>
      <c r="F85" s="18"/>
      <c r="G85" s="2">
        <v>6500</v>
      </c>
      <c r="H85" s="2">
        <v>5000</v>
      </c>
      <c r="I85" s="2">
        <v>5000</v>
      </c>
      <c r="M85" s="2">
        <f t="shared" si="14"/>
        <v>16500</v>
      </c>
    </row>
    <row r="86" spans="1:13" ht="23.25" customHeight="1">
      <c r="A86" s="64" t="s">
        <v>120</v>
      </c>
      <c r="B86" s="20"/>
      <c r="C86" s="17"/>
      <c r="D86" s="17"/>
      <c r="E86" s="17"/>
      <c r="F86" s="18"/>
      <c r="G86" s="2">
        <v>2000</v>
      </c>
      <c r="H86" s="2">
        <v>2000</v>
      </c>
      <c r="I86" s="2">
        <v>1000</v>
      </c>
      <c r="M86" s="2">
        <f t="shared" si="14"/>
        <v>5000</v>
      </c>
    </row>
    <row r="87" spans="1:13">
      <c r="A87" s="15" t="s">
        <v>118</v>
      </c>
      <c r="B87" s="20"/>
      <c r="C87" s="17"/>
      <c r="D87" s="17"/>
      <c r="E87" s="17"/>
      <c r="F87" s="21"/>
      <c r="G87" s="2">
        <f>SUM(G83:G86)</f>
        <v>18500</v>
      </c>
      <c r="H87" s="2">
        <f t="shared" ref="H87:L87" si="15">SUM(H83:H86)</f>
        <v>17000</v>
      </c>
      <c r="I87" s="2">
        <f t="shared" si="15"/>
        <v>15000</v>
      </c>
      <c r="J87" s="2">
        <f t="shared" si="15"/>
        <v>0</v>
      </c>
      <c r="K87" s="2">
        <f t="shared" si="15"/>
        <v>0</v>
      </c>
      <c r="L87" s="2">
        <f t="shared" si="15"/>
        <v>0</v>
      </c>
      <c r="M87" s="2">
        <f>SUM(M83:M86)</f>
        <v>50500</v>
      </c>
    </row>
    <row r="88" spans="1:13">
      <c r="A88" s="15"/>
      <c r="B88" s="20"/>
      <c r="C88" s="17"/>
      <c r="D88" s="16"/>
      <c r="E88" s="17"/>
      <c r="F88" s="21"/>
    </row>
    <row r="89" spans="1:13">
      <c r="A89" s="15"/>
      <c r="B89" s="20"/>
      <c r="C89" s="17"/>
      <c r="D89" s="17"/>
      <c r="E89" s="16"/>
      <c r="F89" s="18"/>
      <c r="G89" s="2">
        <f>G77-G87</f>
        <v>8498.5500000000029</v>
      </c>
      <c r="H89" s="2">
        <f t="shared" ref="H89:M89" si="16">H77-H87</f>
        <v>6629.4400000000023</v>
      </c>
      <c r="I89" s="2">
        <f t="shared" si="16"/>
        <v>5285.9000000000015</v>
      </c>
      <c r="J89" s="2">
        <f t="shared" si="16"/>
        <v>19153.46</v>
      </c>
      <c r="K89" s="2">
        <f t="shared" si="16"/>
        <v>18751.019999999997</v>
      </c>
      <c r="L89" s="2">
        <f t="shared" si="16"/>
        <v>17113.909999999996</v>
      </c>
      <c r="M89" s="2">
        <f t="shared" si="16"/>
        <v>-32198.200000000004</v>
      </c>
    </row>
    <row r="90" spans="1:13">
      <c r="A90" s="15"/>
      <c r="B90" s="20"/>
      <c r="C90" s="16"/>
      <c r="D90" s="17"/>
      <c r="E90" s="17"/>
      <c r="F90" s="18"/>
    </row>
    <row r="91" spans="1:13">
      <c r="A91" s="15"/>
      <c r="B91" s="20"/>
      <c r="C91" s="17"/>
      <c r="D91" s="17"/>
      <c r="E91" s="17"/>
      <c r="F91" s="21"/>
    </row>
    <row r="92" spans="1:13">
      <c r="A92" s="15"/>
      <c r="B92" s="20"/>
      <c r="C92" s="16"/>
      <c r="D92" s="17"/>
      <c r="E92" s="17"/>
      <c r="F92" s="21"/>
    </row>
    <row r="93" spans="1:13">
      <c r="A93" s="15"/>
      <c r="B93" s="20"/>
      <c r="C93" s="17"/>
      <c r="D93" s="17"/>
      <c r="E93" s="17"/>
      <c r="F93" s="21"/>
    </row>
    <row r="94" spans="1:13">
      <c r="A94" s="15"/>
      <c r="B94" s="20"/>
      <c r="C94" s="16"/>
      <c r="D94" s="16"/>
      <c r="E94" s="16"/>
      <c r="F94" s="21"/>
    </row>
    <row r="95" spans="1:13">
      <c r="A95" s="22"/>
      <c r="B95" s="23"/>
      <c r="C95" s="24"/>
      <c r="D95" s="24"/>
      <c r="E95" s="24"/>
      <c r="F95" s="25"/>
    </row>
    <row r="96" spans="1:13">
      <c r="A96" s="15"/>
      <c r="B96" s="20"/>
      <c r="C96" s="17"/>
      <c r="D96" s="17"/>
      <c r="E96" s="17"/>
      <c r="F96" s="21"/>
    </row>
    <row r="97" spans="1:6">
      <c r="A97" s="15"/>
      <c r="B97" s="20"/>
      <c r="C97" s="17"/>
      <c r="D97" s="17"/>
      <c r="E97" s="17"/>
      <c r="F97" s="21"/>
    </row>
    <row r="98" spans="1:6">
      <c r="A98" s="22"/>
      <c r="B98" s="23"/>
      <c r="C98" s="24"/>
      <c r="D98" s="24"/>
      <c r="E98" s="24"/>
      <c r="F98" s="25"/>
    </row>
    <row r="99" spans="1:6">
      <c r="A99" s="15"/>
      <c r="B99" s="20"/>
      <c r="C99" s="17"/>
      <c r="D99" s="17"/>
      <c r="E99" s="17"/>
      <c r="F99" s="21"/>
    </row>
    <row r="100" spans="1:6">
      <c r="A100" s="22"/>
      <c r="B100" s="23"/>
      <c r="C100" s="24"/>
      <c r="D100" s="24"/>
      <c r="E100" s="24"/>
      <c r="F100" s="25"/>
    </row>
    <row r="101" spans="1:6">
      <c r="A101" s="15"/>
      <c r="B101" s="20"/>
      <c r="C101" s="17"/>
      <c r="D101" s="17"/>
      <c r="E101" s="17"/>
      <c r="F101" s="21"/>
    </row>
    <row r="102" spans="1:6">
      <c r="A102" s="15"/>
      <c r="B102" s="20"/>
      <c r="C102" s="17"/>
      <c r="D102" s="17"/>
      <c r="E102" s="17"/>
      <c r="F102" s="21"/>
    </row>
    <row r="103" spans="1:6">
      <c r="A103" s="15"/>
      <c r="B103" s="20"/>
      <c r="C103" s="16"/>
      <c r="D103" s="16"/>
      <c r="E103" s="16"/>
      <c r="F103" s="18"/>
    </row>
    <row r="104" spans="1:6">
      <c r="A104" s="15"/>
      <c r="B104" s="20"/>
      <c r="C104" s="17"/>
      <c r="D104" s="16"/>
      <c r="E104" s="17"/>
      <c r="F104" s="21"/>
    </row>
    <row r="105" spans="1:6">
      <c r="A105" s="15"/>
      <c r="B105" s="20"/>
      <c r="C105" s="16"/>
      <c r="D105" s="16"/>
      <c r="E105" s="17"/>
      <c r="F105" s="18"/>
    </row>
    <row r="106" spans="1:6">
      <c r="A106" s="15"/>
      <c r="B106" s="20"/>
      <c r="C106" s="16"/>
      <c r="D106" s="16"/>
      <c r="E106" s="17"/>
      <c r="F106" s="21"/>
    </row>
    <row r="107" spans="1:6">
      <c r="A107" s="15"/>
      <c r="B107" s="20"/>
      <c r="C107" s="17"/>
      <c r="D107" s="16"/>
      <c r="E107" s="16"/>
      <c r="F107" s="21"/>
    </row>
    <row r="108" spans="1:6">
      <c r="A108" s="15"/>
      <c r="B108" s="20"/>
      <c r="C108" s="16"/>
      <c r="D108" s="17"/>
      <c r="E108" s="17"/>
      <c r="F108" s="21"/>
    </row>
    <row r="109" spans="1:6">
      <c r="A109" s="15"/>
      <c r="B109" s="20"/>
      <c r="C109" s="17"/>
      <c r="D109" s="17"/>
      <c r="E109" s="17"/>
      <c r="F109" s="21"/>
    </row>
    <row r="110" spans="1:6">
      <c r="A110" s="15"/>
      <c r="B110" s="20"/>
      <c r="C110" s="17"/>
      <c r="D110" s="16"/>
      <c r="E110" s="17"/>
      <c r="F110" s="21"/>
    </row>
    <row r="111" spans="1:6">
      <c r="A111" s="15"/>
      <c r="B111" s="20"/>
      <c r="C111" s="16"/>
      <c r="D111" s="16"/>
      <c r="E111" s="17"/>
      <c r="F111" s="18"/>
    </row>
    <row r="112" spans="1:6">
      <c r="A112" s="15"/>
      <c r="B112" s="20"/>
      <c r="C112" s="17"/>
      <c r="D112" s="17"/>
      <c r="E112" s="17"/>
      <c r="F112" s="18"/>
    </row>
    <row r="113" spans="1:6">
      <c r="A113" s="15"/>
      <c r="B113" s="20"/>
      <c r="C113" s="16"/>
      <c r="D113" s="16"/>
      <c r="E113" s="17"/>
      <c r="F113" s="18"/>
    </row>
    <row r="114" spans="1:6">
      <c r="A114" s="15"/>
      <c r="B114" s="20"/>
      <c r="C114" s="17"/>
      <c r="D114" s="16"/>
      <c r="E114" s="16"/>
      <c r="F114" s="18"/>
    </row>
    <row r="115" spans="1:6">
      <c r="A115" s="15"/>
      <c r="B115" s="20"/>
      <c r="C115" s="17"/>
      <c r="D115" s="17"/>
      <c r="E115" s="17"/>
      <c r="F115" s="21"/>
    </row>
    <row r="116" spans="1:6">
      <c r="A116" s="15"/>
      <c r="B116" s="20"/>
      <c r="C116" s="16"/>
      <c r="D116" s="17"/>
      <c r="E116" s="16"/>
      <c r="F116" s="21"/>
    </row>
    <row r="117" spans="1:6">
      <c r="A117" s="15"/>
      <c r="B117" s="20"/>
      <c r="C117" s="17"/>
      <c r="D117" s="17"/>
      <c r="E117" s="17"/>
      <c r="F117" s="21"/>
    </row>
    <row r="118" spans="1:6">
      <c r="A118" s="15"/>
      <c r="B118" s="20"/>
      <c r="C118" s="16"/>
      <c r="D118" s="16"/>
      <c r="E118" s="17"/>
      <c r="F118" s="18"/>
    </row>
    <row r="119" spans="1:6">
      <c r="A119" s="22"/>
      <c r="B119" s="23"/>
      <c r="C119" s="24"/>
      <c r="D119" s="24"/>
      <c r="E119" s="24"/>
      <c r="F119" s="25"/>
    </row>
    <row r="120" spans="1:6">
      <c r="A120" s="15"/>
      <c r="B120" s="20"/>
      <c r="C120" s="17"/>
      <c r="D120" s="17"/>
      <c r="E120" s="17"/>
      <c r="F120" s="21"/>
    </row>
    <row r="121" spans="1:6">
      <c r="A121" s="15"/>
      <c r="B121" s="20"/>
      <c r="C121" s="17"/>
      <c r="D121" s="17"/>
      <c r="E121" s="17"/>
      <c r="F121" s="21"/>
    </row>
    <row r="122" spans="1:6">
      <c r="A122" s="15"/>
      <c r="B122" s="20"/>
      <c r="C122" s="16"/>
      <c r="D122" s="16"/>
      <c r="E122" s="16"/>
      <c r="F122" s="18"/>
    </row>
    <row r="123" spans="1:6">
      <c r="A123" s="15"/>
      <c r="B123" s="20"/>
      <c r="C123" s="17"/>
      <c r="D123" s="17"/>
      <c r="E123" s="17"/>
      <c r="F123" s="21"/>
    </row>
    <row r="124" spans="1:6">
      <c r="A124" s="15"/>
      <c r="B124" s="20"/>
      <c r="C124" s="17"/>
      <c r="D124" s="17"/>
      <c r="E124" s="17"/>
      <c r="F124" s="21"/>
    </row>
    <row r="125" spans="1:6">
      <c r="A125" s="15"/>
      <c r="B125" s="20"/>
      <c r="C125" s="17"/>
      <c r="D125" s="17"/>
      <c r="E125" s="17"/>
      <c r="F125" s="21"/>
    </row>
    <row r="126" spans="1:6">
      <c r="A126" s="15"/>
      <c r="B126" s="20"/>
      <c r="C126" s="16"/>
      <c r="D126" s="17"/>
      <c r="E126" s="16"/>
      <c r="F126" s="18"/>
    </row>
    <row r="127" spans="1:6">
      <c r="A127" s="15"/>
      <c r="B127" s="20"/>
      <c r="C127" s="17"/>
      <c r="D127" s="16"/>
      <c r="E127" s="17"/>
      <c r="F127" s="18"/>
    </row>
    <row r="128" spans="1:6">
      <c r="A128" s="15"/>
      <c r="B128" s="20"/>
      <c r="C128" s="16"/>
      <c r="D128" s="16"/>
      <c r="E128" s="17"/>
      <c r="F128" s="21"/>
    </row>
    <row r="129" spans="1:6">
      <c r="A129" s="15"/>
      <c r="B129" s="20"/>
      <c r="C129" s="16"/>
      <c r="D129" s="16"/>
      <c r="E129" s="17"/>
      <c r="F129" s="18"/>
    </row>
    <row r="130" spans="1:6">
      <c r="A130" s="15"/>
      <c r="B130" s="20"/>
      <c r="C130" s="17"/>
      <c r="D130" s="17"/>
      <c r="E130" s="17"/>
      <c r="F130" s="18"/>
    </row>
    <row r="131" spans="1:6">
      <c r="A131" s="15"/>
      <c r="B131" s="20"/>
      <c r="C131" s="17"/>
      <c r="D131" s="17"/>
      <c r="E131" s="17"/>
      <c r="F131" s="21"/>
    </row>
    <row r="132" spans="1:6">
      <c r="A132" s="15"/>
      <c r="B132" s="20"/>
      <c r="C132" s="17"/>
      <c r="D132" s="16"/>
      <c r="E132" s="17"/>
      <c r="F132" s="21"/>
    </row>
    <row r="133" spans="1:6">
      <c r="A133" s="15"/>
      <c r="B133" s="20"/>
      <c r="C133" s="17"/>
      <c r="D133" s="16"/>
      <c r="E133" s="16"/>
      <c r="F133" s="18"/>
    </row>
    <row r="134" spans="1:6">
      <c r="A134" s="15"/>
      <c r="B134" s="20"/>
      <c r="C134" s="17"/>
      <c r="D134" s="16"/>
      <c r="E134" s="16"/>
      <c r="F134" s="18"/>
    </row>
    <row r="135" spans="1:6">
      <c r="A135" s="15"/>
      <c r="B135" s="20"/>
      <c r="C135" s="16"/>
      <c r="D135" s="17"/>
      <c r="E135" s="17"/>
      <c r="F135" s="21"/>
    </row>
    <row r="136" spans="1:6">
      <c r="A136" s="15"/>
      <c r="B136" s="20"/>
      <c r="C136" s="16"/>
      <c r="D136" s="16"/>
      <c r="E136" s="16"/>
      <c r="F136" s="18"/>
    </row>
    <row r="137" spans="1:6">
      <c r="A137" s="15"/>
      <c r="B137" s="20"/>
      <c r="C137" s="16"/>
      <c r="D137" s="16"/>
      <c r="E137" s="17"/>
      <c r="F137" s="21"/>
    </row>
    <row r="138" spans="1:6">
      <c r="A138" s="15"/>
      <c r="B138" s="20"/>
      <c r="C138" s="16"/>
      <c r="D138" s="16"/>
      <c r="E138" s="17"/>
      <c r="F138" s="18"/>
    </row>
    <row r="139" spans="1:6">
      <c r="A139" s="15"/>
      <c r="B139" s="20"/>
      <c r="C139" s="17"/>
      <c r="D139" s="16"/>
      <c r="E139" s="17"/>
      <c r="F139" s="21"/>
    </row>
    <row r="140" spans="1:6">
      <c r="A140" s="15"/>
      <c r="B140" s="20"/>
      <c r="C140" s="17"/>
      <c r="D140" s="17"/>
      <c r="E140" s="17"/>
      <c r="F140" s="18"/>
    </row>
    <row r="141" spans="1:6">
      <c r="A141" s="15"/>
      <c r="B141" s="20"/>
      <c r="C141" s="17"/>
      <c r="D141" s="16"/>
      <c r="E141" s="16"/>
      <c r="F141" s="18"/>
    </row>
    <row r="142" spans="1:6">
      <c r="A142" s="15"/>
      <c r="B142" s="20"/>
      <c r="C142" s="17"/>
      <c r="D142" s="16"/>
      <c r="E142" s="17"/>
      <c r="F142" s="21"/>
    </row>
    <row r="143" spans="1:6">
      <c r="A143" s="15"/>
      <c r="B143" s="20"/>
      <c r="C143" s="17"/>
      <c r="D143" s="17"/>
      <c r="E143" s="17"/>
      <c r="F143" s="21"/>
    </row>
    <row r="144" spans="1:6">
      <c r="A144" s="15"/>
      <c r="B144" s="20"/>
      <c r="C144" s="16"/>
      <c r="D144" s="16"/>
      <c r="E144" s="16"/>
      <c r="F144" s="18"/>
    </row>
    <row r="145" spans="1:6">
      <c r="A145" s="15"/>
      <c r="B145" s="20"/>
      <c r="C145" s="16"/>
      <c r="D145" s="16"/>
      <c r="E145" s="16"/>
      <c r="F145" s="18"/>
    </row>
    <row r="146" spans="1:6">
      <c r="A146" s="15"/>
      <c r="B146" s="20"/>
      <c r="C146" s="16"/>
      <c r="D146" s="16"/>
      <c r="E146" s="16"/>
      <c r="F146" s="18"/>
    </row>
    <row r="147" spans="1:6">
      <c r="A147" s="15"/>
      <c r="B147" s="20"/>
      <c r="C147" s="16"/>
      <c r="D147" s="16"/>
      <c r="E147" s="16"/>
      <c r="F147" s="18"/>
    </row>
    <row r="148" spans="1:6">
      <c r="A148" s="15"/>
      <c r="B148" s="20"/>
      <c r="C148" s="16"/>
      <c r="D148" s="16"/>
      <c r="E148" s="16"/>
      <c r="F148" s="18"/>
    </row>
    <row r="149" spans="1:6">
      <c r="A149" s="15"/>
      <c r="B149" s="20"/>
      <c r="C149" s="16"/>
      <c r="D149" s="16"/>
      <c r="E149" s="17"/>
      <c r="F149" s="21"/>
    </row>
    <row r="150" spans="1:6">
      <c r="A150" s="22"/>
      <c r="B150" s="23"/>
      <c r="C150" s="24"/>
      <c r="D150" s="24"/>
      <c r="E150" s="24"/>
      <c r="F150" s="25"/>
    </row>
    <row r="151" spans="1:6">
      <c r="A151" s="15"/>
      <c r="B151" s="20"/>
      <c r="C151" s="17"/>
      <c r="D151" s="17"/>
      <c r="E151" s="17"/>
      <c r="F151" s="21"/>
    </row>
    <row r="152" spans="1:6">
      <c r="A152" s="15"/>
      <c r="B152" s="20"/>
      <c r="C152" s="17"/>
      <c r="D152" s="16"/>
      <c r="E152" s="17"/>
      <c r="F152" s="21"/>
    </row>
    <row r="153" spans="1:6">
      <c r="A153" s="15"/>
      <c r="B153" s="23"/>
      <c r="C153" s="24"/>
      <c r="D153" s="24"/>
      <c r="E153" s="24"/>
      <c r="F153" s="25"/>
    </row>
    <row r="154" spans="1:6">
      <c r="A154" s="15"/>
      <c r="B154" s="20"/>
      <c r="C154" s="17"/>
      <c r="D154" s="17"/>
      <c r="E154" s="17"/>
      <c r="F154" s="21"/>
    </row>
    <row r="155" spans="1:6">
      <c r="A155" s="15"/>
      <c r="B155" s="23"/>
      <c r="C155" s="24"/>
      <c r="D155" s="24"/>
      <c r="E155" s="24"/>
      <c r="F155" s="25"/>
    </row>
    <row r="156" spans="1:6">
      <c r="A156" s="15"/>
      <c r="B156" s="20"/>
      <c r="C156" s="17"/>
      <c r="D156" s="17"/>
      <c r="E156" s="17"/>
      <c r="F156" s="21"/>
    </row>
    <row r="157" spans="1:6">
      <c r="A157" s="15"/>
      <c r="B157" s="20"/>
      <c r="C157" s="17"/>
      <c r="D157" s="16"/>
      <c r="E157" s="17"/>
      <c r="F157" s="21"/>
    </row>
    <row r="158" spans="1:6">
      <c r="A158" s="15"/>
      <c r="B158" s="20"/>
      <c r="C158" s="17"/>
      <c r="D158" s="17"/>
      <c r="E158" s="17"/>
      <c r="F158" s="21"/>
    </row>
    <row r="159" spans="1:6">
      <c r="A159" s="15"/>
      <c r="B159" s="20"/>
      <c r="C159" s="16"/>
      <c r="D159" s="16"/>
      <c r="E159" s="17"/>
      <c r="F159" s="18"/>
    </row>
    <row r="160" spans="1:6">
      <c r="A160" s="15"/>
      <c r="B160" s="20"/>
      <c r="C160" s="16"/>
      <c r="D160" s="16"/>
      <c r="E160" s="17"/>
      <c r="F160" s="18"/>
    </row>
    <row r="161" spans="1:6">
      <c r="A161" s="22"/>
      <c r="B161" s="23"/>
      <c r="C161" s="23"/>
      <c r="D161" s="23"/>
      <c r="E161" s="23"/>
      <c r="F161" s="23"/>
    </row>
    <row r="162" spans="1:6">
      <c r="A162" s="15"/>
      <c r="B162" s="26"/>
      <c r="C162" s="27"/>
      <c r="D162" s="27"/>
      <c r="E162" s="27"/>
      <c r="F162" s="27"/>
    </row>
    <row r="163" spans="1:6">
      <c r="A163" s="22"/>
      <c r="B163" s="23"/>
      <c r="C163" s="24"/>
      <c r="D163" s="24"/>
      <c r="E163" s="24"/>
      <c r="F163" s="25"/>
    </row>
    <row r="164" spans="1:6">
      <c r="A164" s="15"/>
      <c r="B164" s="28"/>
      <c r="C164" s="24"/>
      <c r="D164" s="24"/>
      <c r="E164" s="24"/>
      <c r="F164" s="25"/>
    </row>
    <row r="165" spans="1:6">
      <c r="A165" s="15"/>
      <c r="B165" s="23"/>
      <c r="C165" s="23"/>
      <c r="D165" s="23"/>
      <c r="E165" s="23"/>
      <c r="F165" s="23"/>
    </row>
    <row r="166" spans="1:6">
      <c r="A166" s="22"/>
      <c r="B166" s="23"/>
      <c r="C166" s="23"/>
      <c r="D166" s="23"/>
      <c r="E166" s="23"/>
      <c r="F166" s="23"/>
    </row>
    <row r="167" spans="1:6">
      <c r="A167" s="22"/>
      <c r="B167" s="23"/>
      <c r="C167" s="23"/>
      <c r="D167" s="23"/>
      <c r="E167" s="23"/>
      <c r="F167" s="23"/>
    </row>
    <row r="168" spans="1:6">
      <c r="A168" s="22"/>
      <c r="B168" s="23"/>
      <c r="C168" s="23"/>
      <c r="D168" s="23"/>
      <c r="E168" s="23"/>
      <c r="F168" s="23"/>
    </row>
    <row r="169" spans="1:6">
      <c r="A169" s="22"/>
      <c r="B169" s="23"/>
      <c r="C169" s="24"/>
      <c r="D169" s="24"/>
      <c r="E169" s="24"/>
      <c r="F169" s="23"/>
    </row>
    <row r="170" spans="1:6">
      <c r="A170" s="22"/>
      <c r="B170" s="23"/>
      <c r="C170" s="24"/>
      <c r="D170" s="24"/>
      <c r="E170" s="24"/>
      <c r="F170" s="23"/>
    </row>
    <row r="171" spans="1:6">
      <c r="A171" s="22"/>
      <c r="B171" s="23"/>
      <c r="C171" s="24"/>
      <c r="D171" s="24"/>
      <c r="E171" s="24"/>
      <c r="F171" s="23"/>
    </row>
    <row r="172" spans="1:6">
      <c r="A172" s="22"/>
      <c r="B172" s="23"/>
      <c r="C172" s="24"/>
      <c r="D172" s="24"/>
      <c r="E172" s="24"/>
      <c r="F172" s="23"/>
    </row>
    <row r="173" spans="1:6">
      <c r="A173" s="22"/>
      <c r="B173" s="23"/>
      <c r="C173" s="23"/>
      <c r="D173" s="23"/>
      <c r="E173" s="23"/>
      <c r="F173" s="23"/>
    </row>
    <row r="174" spans="1:6">
      <c r="A174" s="22"/>
      <c r="B174" s="23"/>
      <c r="C174" s="23"/>
      <c r="D174" s="23"/>
      <c r="E174" s="23"/>
      <c r="F174" s="23"/>
    </row>
    <row r="175" spans="1:6">
      <c r="A175" s="22"/>
      <c r="B175" s="23"/>
      <c r="C175" s="23"/>
      <c r="D175" s="23"/>
      <c r="E175" s="23"/>
      <c r="F175" s="23"/>
    </row>
    <row r="176" spans="1:6">
      <c r="A176" s="22"/>
      <c r="B176" s="23"/>
      <c r="C176" s="23"/>
      <c r="D176" s="23"/>
      <c r="E176" s="23"/>
      <c r="F176" s="23"/>
    </row>
    <row r="177" spans="1:6">
      <c r="A177" s="22"/>
      <c r="B177" s="23"/>
      <c r="C177" s="23"/>
      <c r="D177" s="23"/>
      <c r="E177" s="23"/>
      <c r="F177" s="23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19"/>
  <sheetViews>
    <sheetView workbookViewId="0">
      <selection activeCell="C24" sqref="C24"/>
    </sheetView>
  </sheetViews>
  <sheetFormatPr baseColWidth="10" defaultRowHeight="15"/>
  <cols>
    <col min="1" max="1" width="5.140625" customWidth="1"/>
    <col min="2" max="2" width="62.85546875" customWidth="1"/>
    <col min="3" max="3" width="11.42578125" style="63"/>
  </cols>
  <sheetData>
    <row r="3" spans="1:3">
      <c r="B3" s="67" t="s">
        <v>104</v>
      </c>
      <c r="C3" s="67"/>
    </row>
    <row r="4" spans="1:3">
      <c r="B4" s="67" t="s">
        <v>105</v>
      </c>
      <c r="C4" s="67"/>
    </row>
    <row r="9" spans="1:3">
      <c r="A9" t="s">
        <v>67</v>
      </c>
      <c r="B9" t="s">
        <v>106</v>
      </c>
      <c r="C9" s="63">
        <v>12000</v>
      </c>
    </row>
    <row r="10" spans="1:3">
      <c r="A10" t="s">
        <v>68</v>
      </c>
      <c r="B10" t="s">
        <v>107</v>
      </c>
      <c r="C10" s="63">
        <v>20000</v>
      </c>
    </row>
    <row r="11" spans="1:3">
      <c r="A11" t="s">
        <v>69</v>
      </c>
      <c r="B11" t="s">
        <v>108</v>
      </c>
      <c r="C11" s="63">
        <v>13000</v>
      </c>
    </row>
    <row r="12" spans="1:3">
      <c r="A12" t="s">
        <v>98</v>
      </c>
      <c r="B12" t="s">
        <v>109</v>
      </c>
      <c r="C12" s="63">
        <v>3000</v>
      </c>
    </row>
    <row r="13" spans="1:3">
      <c r="A13" t="s">
        <v>113</v>
      </c>
      <c r="B13" t="s">
        <v>110</v>
      </c>
      <c r="C13" s="63">
        <v>2500</v>
      </c>
    </row>
    <row r="14" spans="1:3">
      <c r="A14" t="s">
        <v>114</v>
      </c>
      <c r="B14" t="s">
        <v>111</v>
      </c>
      <c r="C14" s="63">
        <v>2200</v>
      </c>
    </row>
    <row r="16" spans="1:3">
      <c r="C16" s="63">
        <f>SUM(C9:C15)</f>
        <v>52700</v>
      </c>
    </row>
    <row r="19" spans="2:2">
      <c r="B19" t="s">
        <v>112</v>
      </c>
    </row>
  </sheetData>
  <mergeCells count="2">
    <mergeCell ref="B3:C3"/>
    <mergeCell ref="B4:C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COMP. PRESUPUESTO VS. REAL</vt:lpstr>
      <vt:lpstr>OBRAS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LAPTOPCIRIA</dc:creator>
  <cp:lastModifiedBy>MIGDALIA</cp:lastModifiedBy>
  <dcterms:created xsi:type="dcterms:W3CDTF">2021-04-16T15:17:48Z</dcterms:created>
  <dcterms:modified xsi:type="dcterms:W3CDTF">2021-07-14T22:04:15Z</dcterms:modified>
</cp:coreProperties>
</file>